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usiness\Public Information\Board Agendas Minutes\2025-2026\03. September 2025\"/>
    </mc:Choice>
  </mc:AlternateContent>
  <xr:revisionPtr revIDLastSave="0" documentId="8_{BE40F100-9649-440D-A7C8-966CFAC4D3F0}" xr6:coauthVersionLast="47" xr6:coauthVersionMax="47" xr10:uidLastSave="{00000000-0000-0000-0000-000000000000}"/>
  <bookViews>
    <workbookView xWindow="-120" yWindow="-120" windowWidth="29040" windowHeight="15720" xr2:uid="{5F226DB2-5A8F-46A4-A825-1B6F49185F61}"/>
  </bookViews>
  <sheets>
    <sheet name="08.14.25" sheetId="1" r:id="rId1"/>
  </sheets>
  <definedNames>
    <definedName name="_xlnm.Print_Area" localSheetId="0">'08.14.25'!$B$1:$E$154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4" i="1" l="1"/>
  <c r="E105" i="1" s="1"/>
  <c r="E79" i="1"/>
  <c r="E78" i="1"/>
  <c r="E70" i="1"/>
  <c r="E36" i="1"/>
  <c r="E38" i="1" s="1"/>
  <c r="E41" i="1"/>
  <c r="E42" i="1"/>
  <c r="E12" i="1"/>
  <c r="E11" i="1"/>
  <c r="E6" i="1"/>
  <c r="E9" i="1" s="1"/>
  <c r="E144" i="1"/>
  <c r="E140" i="1"/>
  <c r="E139" i="1"/>
  <c r="E135" i="1"/>
  <c r="E128" i="1"/>
  <c r="E129" i="1" s="1"/>
  <c r="E116" i="1"/>
  <c r="E109" i="1"/>
  <c r="E94" i="1"/>
  <c r="E86" i="1"/>
  <c r="E71" i="1"/>
  <c r="E65" i="1"/>
  <c r="E59" i="1"/>
  <c r="D140" i="1"/>
  <c r="D139" i="1"/>
  <c r="D128" i="1"/>
  <c r="D144" i="1" s="1"/>
  <c r="D120" i="1"/>
  <c r="D115" i="1"/>
  <c r="D104" i="1"/>
  <c r="D105" i="1" s="1"/>
  <c r="D114" i="1"/>
  <c r="D79" i="1"/>
  <c r="D80" i="1" s="1"/>
  <c r="D93" i="1"/>
  <c r="D85" i="1"/>
  <c r="D91" i="1"/>
  <c r="D83" i="1"/>
  <c r="D74" i="1"/>
  <c r="D70" i="1"/>
  <c r="D58" i="1"/>
  <c r="D69" i="1"/>
  <c r="D56" i="1"/>
  <c r="D53" i="1"/>
  <c r="D41" i="1"/>
  <c r="D42" i="1"/>
  <c r="D38" i="1"/>
  <c r="D26" i="1"/>
  <c r="D11" i="1"/>
  <c r="D12" i="1"/>
  <c r="D6" i="1"/>
  <c r="D9" i="1" s="1"/>
  <c r="D4" i="1"/>
  <c r="D135" i="1"/>
  <c r="D109" i="1"/>
  <c r="D65" i="1"/>
  <c r="E80" i="1" l="1"/>
  <c r="E17" i="1"/>
  <c r="E146" i="1"/>
  <c r="E43" i="1"/>
  <c r="D116" i="1"/>
  <c r="D94" i="1"/>
  <c r="D59" i="1"/>
  <c r="D86" i="1"/>
  <c r="D71" i="1"/>
  <c r="D129" i="1"/>
  <c r="D43" i="1"/>
  <c r="D45" i="1" s="1"/>
  <c r="D111" i="1"/>
  <c r="E98" i="1" s="1"/>
  <c r="E111" i="1" s="1"/>
  <c r="D17" i="1"/>
  <c r="D47" i="1" l="1"/>
  <c r="E26" i="1"/>
  <c r="E45" i="1" s="1"/>
  <c r="E47" i="1" s="1"/>
  <c r="E49" i="1" s="1"/>
  <c r="D137" i="1"/>
  <c r="E120" i="1" s="1"/>
  <c r="E137" i="1" s="1"/>
  <c r="D88" i="1"/>
  <c r="E74" i="1" s="1"/>
  <c r="E88" i="1" s="1"/>
  <c r="D67" i="1"/>
  <c r="E53" i="1" s="1"/>
  <c r="E67" i="1" s="1"/>
  <c r="D146" i="1" l="1"/>
  <c r="D49" i="1" l="1"/>
  <c r="D19" i="1" l="1"/>
  <c r="E4" i="1" s="1"/>
  <c r="E19" i="1" s="1"/>
  <c r="E21" i="1" s="1"/>
  <c r="E23" i="1" s="1"/>
  <c r="D21" i="1" l="1"/>
  <c r="D2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Erie County Technical School</author>
  </authors>
  <commentList>
    <comment ref="B22" authorId="0" shapeId="0" xr:uid="{92318C49-8408-4865-A33A-D4FAA581CBCD}">
      <text>
        <r>
          <rPr>
            <b/>
            <sz val="9"/>
            <color indexed="81"/>
            <rFont val="Tahoma"/>
            <family val="2"/>
          </rPr>
          <t xml:space="preserve">CASH ACCOUNT ENDING BALANCE
</t>
        </r>
      </text>
    </comment>
    <comment ref="B48" authorId="0" shapeId="0" xr:uid="{7F416EDD-2C4D-47CA-908C-6973A6F667B0}">
      <text>
        <r>
          <rPr>
            <b/>
            <sz val="9"/>
            <color indexed="81"/>
            <rFont val="Tahoma"/>
            <family val="2"/>
          </rPr>
          <t xml:space="preserve">voucher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<sst xmlns="http://schemas.openxmlformats.org/spreadsheetml/2006/main" count="126" uniqueCount="95">
  <si>
    <t>Erie County Technical School</t>
  </si>
  <si>
    <t>Treasurer's Report</t>
  </si>
  <si>
    <t xml:space="preserve"> General Fund - NWSB - Depository Account </t>
  </si>
  <si>
    <t>Beginning Cash Balance - NWSB</t>
  </si>
  <si>
    <t>Plus: Receipts</t>
  </si>
  <si>
    <t>Receipts Deposited/Credit cards</t>
  </si>
  <si>
    <t>Adjustments</t>
  </si>
  <si>
    <t>Interest</t>
  </si>
  <si>
    <t>Total Receipts</t>
  </si>
  <si>
    <t>Checks Disbursements and bank drafts</t>
  </si>
  <si>
    <t>Wire/ACH payments-taxes/fees/ RCTC Credit Card Refunds</t>
  </si>
  <si>
    <t xml:space="preserve">Xfer to other accounts </t>
  </si>
  <si>
    <t>Xfer to CPF</t>
  </si>
  <si>
    <t>Correction to balance</t>
  </si>
  <si>
    <t xml:space="preserve">ACH transfers to PSDLAF </t>
  </si>
  <si>
    <t>Total disbursements</t>
  </si>
  <si>
    <t>Ending Cash Balance - PNC/NWSB General Fund</t>
  </si>
  <si>
    <t>Bank Register Balance</t>
  </si>
  <si>
    <t>Beginning Cash Balance - PSDLAF</t>
  </si>
  <si>
    <t>Transfers from  NWSB</t>
  </si>
  <si>
    <t>Social Security Subsidy direct deposit</t>
  </si>
  <si>
    <t>Retirement Subsidy direct deposit</t>
  </si>
  <si>
    <t>Vocational Ed Subsidy direct deposit</t>
  </si>
  <si>
    <t>Other revenues - PSERS/Payroll adjustment/Equipment grant/RCTC tuition</t>
  </si>
  <si>
    <t>ACH Transfer from GF</t>
  </si>
  <si>
    <t xml:space="preserve">Grants - PDE PAsmart/PCCD </t>
  </si>
  <si>
    <t>Federal/State program grant direct deposit  - Perkins</t>
  </si>
  <si>
    <t xml:space="preserve">     Total Receipts</t>
  </si>
  <si>
    <t>Less: Disbursements</t>
  </si>
  <si>
    <t>Payroll, VISA and ACH payments out</t>
  </si>
  <si>
    <t>PSERS Employer/Employee Payment</t>
  </si>
  <si>
    <t xml:space="preserve">     Total Disbursements</t>
  </si>
  <si>
    <t>Ending Cash Balance - PSDLAF</t>
  </si>
  <si>
    <t>Beginning Cash Balance-ERIEBank</t>
  </si>
  <si>
    <t>Receipts Deposited</t>
  </si>
  <si>
    <t>Unrealized gains/losses</t>
  </si>
  <si>
    <t>Fees</t>
  </si>
  <si>
    <t>Wire/ACH payments-taxes/fees - bi-annual invt mgmt fee</t>
  </si>
  <si>
    <t>Tfr to other accounts</t>
  </si>
  <si>
    <t>ACH transfers to PSDLAF/PLGIT</t>
  </si>
  <si>
    <t>Ending Cash Balance - ERIEBank</t>
  </si>
  <si>
    <t>Beginning Cash Balance</t>
  </si>
  <si>
    <t>Plus Receipts</t>
  </si>
  <si>
    <t>Transfers from other accounts</t>
  </si>
  <si>
    <t>Less Disbursements</t>
  </si>
  <si>
    <t>Ending Cash Balance</t>
  </si>
  <si>
    <t>Dental</t>
  </si>
  <si>
    <t>Vision</t>
  </si>
  <si>
    <t>Capital Projects Fund - PSDLAF / NWSB Accounts</t>
  </si>
  <si>
    <t>Beginning Cash and Investments Balance- PSDLAF/NWSB</t>
  </si>
  <si>
    <t>Transfers</t>
  </si>
  <si>
    <t>School District monies</t>
  </si>
  <si>
    <t>Less disbursements</t>
  </si>
  <si>
    <t xml:space="preserve">Less transfers </t>
  </si>
  <si>
    <t>Less Checks</t>
  </si>
  <si>
    <t>NWSB account</t>
  </si>
  <si>
    <t>PSDLAF RENO account</t>
  </si>
  <si>
    <t xml:space="preserve">     PSDMAX account</t>
  </si>
  <si>
    <t>Student Activity Fund - NWSB  (For Information)</t>
  </si>
  <si>
    <t>SkillsUSA-Receipts</t>
  </si>
  <si>
    <t>NTHS-Receipts</t>
  </si>
  <si>
    <t>Community Blood Bank</t>
  </si>
  <si>
    <t>Rotary Club</t>
  </si>
  <si>
    <t>Make A Wish/Other</t>
  </si>
  <si>
    <t>Interest/bank fees posted</t>
  </si>
  <si>
    <t>Less Other</t>
  </si>
  <si>
    <t>Less SkillsUSA-disbursements-checks/fees, adjustments</t>
  </si>
  <si>
    <t>Less Make A Wish/Blood Bank-disbursements-checks/fees</t>
  </si>
  <si>
    <t>Less NTHS-disbursements-checks/fees</t>
  </si>
  <si>
    <t>Ending Cash Balance - PNC / NWSB</t>
  </si>
  <si>
    <t>SkillsUSA</t>
  </si>
  <si>
    <t>Blood Bank/Other</t>
  </si>
  <si>
    <t>Other</t>
  </si>
  <si>
    <t>Make A Wish</t>
  </si>
  <si>
    <t>NTHS</t>
  </si>
  <si>
    <t>Respectfully submitted;</t>
  </si>
  <si>
    <t>Stephen Morvay/Treasurer</t>
  </si>
  <si>
    <t>Joint Operating Committee</t>
  </si>
  <si>
    <t xml:space="preserve">Prepared by: Jessica I. Garnica, Business Manager </t>
  </si>
  <si>
    <t>July 2025</t>
  </si>
  <si>
    <t>August 2025</t>
  </si>
  <si>
    <t>General Fund - PSDLAF</t>
  </si>
  <si>
    <t>ErieBank</t>
  </si>
  <si>
    <t>Wealth Advisors</t>
  </si>
  <si>
    <t xml:space="preserve">                     ERIEBank/Wealth Advisors </t>
  </si>
  <si>
    <t xml:space="preserve">                     General Fund NWSB Section 125/Dental and Vision Claims</t>
  </si>
  <si>
    <t>Dental Disbursements</t>
  </si>
  <si>
    <t>Flexible Disburements</t>
  </si>
  <si>
    <t>Flexible Spending</t>
  </si>
  <si>
    <t>Vision Disbursements</t>
  </si>
  <si>
    <t>Rebate</t>
  </si>
  <si>
    <t>Interest/Dividends</t>
  </si>
  <si>
    <t>Total Disbursements</t>
  </si>
  <si>
    <t>Ending Cash and Investments Balance - PSDLAF/NWSB</t>
  </si>
  <si>
    <t>PSDLAF interest/dividends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</si>
</sst>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0"/>
      <name val="Geneva"/>
    </font>
    <font>
      <sz val="10"/>
      <name val="Geneva"/>
    </font>
    <font>
      <b/>
      <sz val="10"/>
      <color theme="6" tint="-0.499984740745262"/>
      <name val="Calibri"/>
      <family val="2"/>
    </font>
    <font>
      <b/>
      <sz val="10"/>
      <color theme="4" tint="-0.249977111117893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1"/>
      <name val="Calibri"/>
      <family val="2"/>
    </font>
    <font>
      <b/>
      <u/>
      <sz val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5">
    <xf numFmtId="0" fontId="0" fillId="0" borderId="0" xfId="0"/>
    <xf numFmtId="43" fontId="4" fillId="3" borderId="0" xfId="1" applyFont="1" applyFill="1" applyBorder="1"/>
    <xf numFmtId="44" fontId="6" fillId="4" borderId="0" xfId="2" applyFont="1" applyFill="1" applyBorder="1"/>
    <xf numFmtId="44" fontId="6" fillId="5" borderId="0" xfId="2" applyFont="1" applyFill="1" applyBorder="1"/>
    <xf numFmtId="44" fontId="4" fillId="3" borderId="0" xfId="2" applyFont="1" applyFill="1" applyBorder="1"/>
    <xf numFmtId="44" fontId="5" fillId="5" borderId="1" xfId="2" applyFont="1" applyFill="1" applyBorder="1"/>
    <xf numFmtId="44" fontId="5" fillId="5" borderId="0" xfId="2" applyFont="1" applyFill="1" applyBorder="1"/>
    <xf numFmtId="44" fontId="5" fillId="5" borderId="1" xfId="2" applyFont="1" applyFill="1" applyBorder="1" applyAlignment="1">
      <alignment horizontal="right"/>
    </xf>
    <xf numFmtId="0" fontId="4" fillId="0" borderId="0" xfId="0" applyFont="1" applyBorder="1"/>
    <xf numFmtId="0" fontId="2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centerContinuous"/>
    </xf>
    <xf numFmtId="0" fontId="3" fillId="2" borderId="0" xfId="0" applyFont="1" applyFill="1" applyBorder="1" applyAlignment="1">
      <alignment horizontal="centerContinuous"/>
    </xf>
    <xf numFmtId="0" fontId="4" fillId="3" borderId="0" xfId="0" applyFont="1" applyFill="1" applyBorder="1"/>
    <xf numFmtId="0" fontId="5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right"/>
    </xf>
    <xf numFmtId="4" fontId="6" fillId="5" borderId="0" xfId="0" applyNumberFormat="1" applyFont="1" applyFill="1" applyBorder="1"/>
    <xf numFmtId="0" fontId="4" fillId="0" borderId="0" xfId="0" applyFont="1" applyBorder="1" applyAlignment="1">
      <alignment horizontal="left"/>
    </xf>
    <xf numFmtId="4" fontId="4" fillId="3" borderId="0" xfId="0" applyNumberFormat="1" applyFont="1" applyFill="1" applyBorder="1"/>
    <xf numFmtId="4" fontId="5" fillId="5" borderId="0" xfId="0" applyNumberFormat="1" applyFont="1" applyFill="1" applyBorder="1"/>
    <xf numFmtId="44" fontId="4" fillId="3" borderId="0" xfId="0" applyNumberFormat="1" applyFont="1" applyFill="1" applyBorder="1"/>
    <xf numFmtId="43" fontId="4" fillId="3" borderId="0" xfId="0" applyNumberFormat="1" applyFont="1" applyFill="1" applyBorder="1"/>
    <xf numFmtId="0" fontId="3" fillId="5" borderId="0" xfId="0" applyFont="1" applyFill="1" applyBorder="1" applyAlignment="1">
      <alignment horizontal="right"/>
    </xf>
    <xf numFmtId="44" fontId="5" fillId="5" borderId="0" xfId="2" applyFont="1" applyFill="1" applyBorder="1" applyAlignment="1">
      <alignment horizontal="right"/>
    </xf>
    <xf numFmtId="0" fontId="3" fillId="5" borderId="0" xfId="0" applyFont="1" applyFill="1" applyBorder="1" applyAlignment="1">
      <alignment horizontal="center"/>
    </xf>
    <xf numFmtId="0" fontId="4" fillId="0" borderId="0" xfId="0" applyFont="1" applyBorder="1" applyAlignment="1">
      <alignment wrapText="1"/>
    </xf>
    <xf numFmtId="0" fontId="4" fillId="3" borderId="0" xfId="0" applyFont="1" applyFill="1" applyBorder="1" applyAlignment="1">
      <alignment wrapText="1"/>
    </xf>
    <xf numFmtId="4" fontId="3" fillId="5" borderId="0" xfId="0" applyNumberFormat="1" applyFont="1" applyFill="1" applyBorder="1"/>
    <xf numFmtId="0" fontId="3" fillId="5" borderId="0" xfId="0" applyFont="1" applyFill="1" applyBorder="1"/>
    <xf numFmtId="4" fontId="5" fillId="5" borderId="0" xfId="0" applyNumberFormat="1" applyFont="1" applyFill="1" applyBorder="1" applyAlignment="1">
      <alignment horizontal="right"/>
    </xf>
    <xf numFmtId="44" fontId="3" fillId="5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horizontal="center"/>
    </xf>
    <xf numFmtId="4" fontId="4" fillId="0" borderId="0" xfId="0" applyNumberFormat="1" applyFont="1" applyBorder="1"/>
    <xf numFmtId="4" fontId="5" fillId="5" borderId="0" xfId="0" applyNumberFormat="1" applyFont="1" applyFill="1" applyBorder="1" applyAlignment="1">
      <alignment horizontal="center"/>
    </xf>
    <xf numFmtId="4" fontId="5" fillId="0" borderId="0" xfId="0" applyNumberFormat="1" applyFont="1" applyBorder="1"/>
    <xf numFmtId="4" fontId="3" fillId="0" borderId="0" xfId="0" applyNumberFormat="1" applyFont="1" applyBorder="1"/>
    <xf numFmtId="0" fontId="3" fillId="0" borderId="0" xfId="0" applyFont="1" applyBorder="1"/>
    <xf numFmtId="0" fontId="3" fillId="6" borderId="0" xfId="0" applyFont="1" applyFill="1" applyBorder="1"/>
    <xf numFmtId="4" fontId="9" fillId="5" borderId="0" xfId="0" applyNumberFormat="1" applyFont="1" applyFill="1" applyBorder="1"/>
    <xf numFmtId="4" fontId="4" fillId="5" borderId="0" xfId="0" applyNumberFormat="1" applyFont="1" applyFill="1" applyBorder="1"/>
    <xf numFmtId="44" fontId="6" fillId="5" borderId="1" xfId="2" applyFont="1" applyFill="1" applyBorder="1"/>
    <xf numFmtId="43" fontId="9" fillId="5" borderId="0" xfId="1" applyFont="1" applyFill="1" applyBorder="1"/>
    <xf numFmtId="44" fontId="9" fillId="5" borderId="0" xfId="2" applyFont="1" applyFill="1" applyBorder="1"/>
    <xf numFmtId="4" fontId="4" fillId="5" borderId="0" xfId="0" applyNumberFormat="1" applyFont="1" applyFill="1" applyBorder="1" applyAlignment="1">
      <alignment wrapText="1"/>
    </xf>
    <xf numFmtId="44" fontId="6" fillId="5" borderId="2" xfId="2" applyFont="1" applyFill="1" applyBorder="1"/>
    <xf numFmtId="44" fontId="4" fillId="5" borderId="0" xfId="2" applyFont="1" applyFill="1" applyBorder="1"/>
    <xf numFmtId="44" fontId="5" fillId="5" borderId="2" xfId="2" applyFont="1" applyFill="1" applyBorder="1"/>
    <xf numFmtId="4" fontId="4" fillId="5" borderId="0" xfId="0" applyNumberFormat="1" applyFont="1" applyFill="1" applyBorder="1" applyAlignment="1">
      <alignment horizontal="right"/>
    </xf>
    <xf numFmtId="0" fontId="2" fillId="7" borderId="0" xfId="0" applyFont="1" applyFill="1" applyBorder="1" applyAlignment="1">
      <alignment horizontal="center"/>
    </xf>
    <xf numFmtId="49" fontId="10" fillId="7" borderId="0" xfId="0" quotePrefix="1" applyNumberFormat="1" applyFont="1" applyFill="1" applyBorder="1" applyAlignment="1">
      <alignment horizontal="center"/>
    </xf>
    <xf numFmtId="4" fontId="6" fillId="4" borderId="0" xfId="0" applyNumberFormat="1" applyFont="1" applyFill="1" applyBorder="1"/>
    <xf numFmtId="4" fontId="9" fillId="4" borderId="0" xfId="0" applyNumberFormat="1" applyFont="1" applyFill="1" applyBorder="1"/>
    <xf numFmtId="4" fontId="4" fillId="4" borderId="0" xfId="0" applyNumberFormat="1" applyFont="1" applyFill="1" applyBorder="1"/>
    <xf numFmtId="44" fontId="6" fillId="4" borderId="1" xfId="2" applyFont="1" applyFill="1" applyBorder="1"/>
    <xf numFmtId="43" fontId="9" fillId="4" borderId="0" xfId="1" applyFont="1" applyFill="1" applyBorder="1"/>
    <xf numFmtId="44" fontId="6" fillId="4" borderId="2" xfId="2" applyFont="1" applyFill="1" applyBorder="1"/>
    <xf numFmtId="44" fontId="9" fillId="4" borderId="0" xfId="2" applyFont="1" applyFill="1" applyBorder="1"/>
    <xf numFmtId="0" fontId="3" fillId="4" borderId="0" xfId="0" applyFont="1" applyFill="1" applyBorder="1" applyAlignment="1">
      <alignment horizontal="right"/>
    </xf>
    <xf numFmtId="44" fontId="3" fillId="5" borderId="0" xfId="2" applyFont="1" applyFill="1" applyBorder="1"/>
    <xf numFmtId="43" fontId="4" fillId="5" borderId="0" xfId="1" applyFont="1" applyFill="1" applyBorder="1" applyAlignment="1">
      <alignment horizontal="right"/>
    </xf>
    <xf numFmtId="44" fontId="5" fillId="5" borderId="2" xfId="2" applyFont="1" applyFill="1" applyBorder="1" applyAlignment="1">
      <alignment horizontal="right"/>
    </xf>
    <xf numFmtId="43" fontId="4" fillId="5" borderId="0" xfId="0" applyNumberFormat="1" applyFont="1" applyFill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3FF09-BD5D-4DA1-92C0-438CA50414D1}">
  <sheetPr>
    <pageSetUpPr fitToPage="1"/>
  </sheetPr>
  <dimension ref="A1:ED180"/>
  <sheetViews>
    <sheetView tabSelected="1" view="pageBreakPreview" zoomScaleNormal="100" zoomScaleSheetLayoutView="100" workbookViewId="0">
      <selection activeCell="D8" sqref="D8"/>
    </sheetView>
  </sheetViews>
  <sheetFormatPr defaultColWidth="10.7109375" defaultRowHeight="12.75"/>
  <cols>
    <col min="1" max="1" width="0.140625" style="8" customWidth="1"/>
    <col min="2" max="2" width="60.140625" style="8" bestFit="1" customWidth="1"/>
    <col min="3" max="3" width="3.42578125" style="8" customWidth="1"/>
    <col min="4" max="5" width="13.5703125" style="40" bestFit="1" customWidth="1"/>
    <col min="6" max="6" width="13.5703125" style="12" customWidth="1"/>
    <col min="7" max="7" width="19.7109375" style="12" customWidth="1"/>
    <col min="8" max="8" width="12" style="12" customWidth="1"/>
    <col min="9" max="9" width="3.85546875" style="12" customWidth="1"/>
    <col min="10" max="10" width="2.7109375" style="12" customWidth="1"/>
    <col min="11" max="132" width="10.7109375" style="8"/>
    <col min="133" max="133" width="0.140625" style="8" customWidth="1"/>
    <col min="134" max="134" width="55.5703125" style="8" customWidth="1"/>
    <col min="135" max="135" width="3.42578125" style="8" customWidth="1"/>
    <col min="136" max="183" width="23.7109375" style="8" customWidth="1"/>
    <col min="184" max="185" width="18" style="8" customWidth="1"/>
    <col min="186" max="186" width="18.85546875" style="8" customWidth="1"/>
    <col min="187" max="187" width="18.28515625" style="8" customWidth="1"/>
    <col min="188" max="188" width="17.28515625" style="8" customWidth="1"/>
    <col min="189" max="189" width="14" style="8" customWidth="1"/>
    <col min="190" max="241" width="17.42578125" style="8" customWidth="1"/>
    <col min="242" max="242" width="16.7109375" style="8" customWidth="1"/>
    <col min="243" max="258" width="15.42578125" style="8" customWidth="1"/>
    <col min="259" max="260" width="13.5703125" style="8" customWidth="1"/>
    <col min="261" max="261" width="12.140625" style="8" customWidth="1"/>
    <col min="262" max="262" width="13.5703125" style="8" customWidth="1"/>
    <col min="263" max="263" width="19.7109375" style="8" customWidth="1"/>
    <col min="264" max="264" width="12" style="8" customWidth="1"/>
    <col min="265" max="265" width="3.85546875" style="8" customWidth="1"/>
    <col min="266" max="266" width="2.7109375" style="8" customWidth="1"/>
    <col min="267" max="388" width="10.7109375" style="8"/>
    <col min="389" max="389" width="0.140625" style="8" customWidth="1"/>
    <col min="390" max="390" width="55.5703125" style="8" customWidth="1"/>
    <col min="391" max="391" width="3.42578125" style="8" customWidth="1"/>
    <col min="392" max="439" width="23.7109375" style="8" customWidth="1"/>
    <col min="440" max="441" width="18" style="8" customWidth="1"/>
    <col min="442" max="442" width="18.85546875" style="8" customWidth="1"/>
    <col min="443" max="443" width="18.28515625" style="8" customWidth="1"/>
    <col min="444" max="444" width="17.28515625" style="8" customWidth="1"/>
    <col min="445" max="445" width="14" style="8" customWidth="1"/>
    <col min="446" max="497" width="17.42578125" style="8" customWidth="1"/>
    <col min="498" max="498" width="16.7109375" style="8" customWidth="1"/>
    <col min="499" max="514" width="15.42578125" style="8" customWidth="1"/>
    <col min="515" max="516" width="13.5703125" style="8" customWidth="1"/>
    <col min="517" max="517" width="12.140625" style="8" customWidth="1"/>
    <col min="518" max="518" width="13.5703125" style="8" customWidth="1"/>
    <col min="519" max="519" width="19.7109375" style="8" customWidth="1"/>
    <col min="520" max="520" width="12" style="8" customWidth="1"/>
    <col min="521" max="521" width="3.85546875" style="8" customWidth="1"/>
    <col min="522" max="522" width="2.7109375" style="8" customWidth="1"/>
    <col min="523" max="644" width="10.7109375" style="8"/>
    <col min="645" max="645" width="0.140625" style="8" customWidth="1"/>
    <col min="646" max="646" width="55.5703125" style="8" customWidth="1"/>
    <col min="647" max="647" width="3.42578125" style="8" customWidth="1"/>
    <col min="648" max="695" width="23.7109375" style="8" customWidth="1"/>
    <col min="696" max="697" width="18" style="8" customWidth="1"/>
    <col min="698" max="698" width="18.85546875" style="8" customWidth="1"/>
    <col min="699" max="699" width="18.28515625" style="8" customWidth="1"/>
    <col min="700" max="700" width="17.28515625" style="8" customWidth="1"/>
    <col min="701" max="701" width="14" style="8" customWidth="1"/>
    <col min="702" max="753" width="17.42578125" style="8" customWidth="1"/>
    <col min="754" max="754" width="16.7109375" style="8" customWidth="1"/>
    <col min="755" max="770" width="15.42578125" style="8" customWidth="1"/>
    <col min="771" max="772" width="13.5703125" style="8" customWidth="1"/>
    <col min="773" max="773" width="12.140625" style="8" customWidth="1"/>
    <col min="774" max="774" width="13.5703125" style="8" customWidth="1"/>
    <col min="775" max="775" width="19.7109375" style="8" customWidth="1"/>
    <col min="776" max="776" width="12" style="8" customWidth="1"/>
    <col min="777" max="777" width="3.85546875" style="8" customWidth="1"/>
    <col min="778" max="778" width="2.7109375" style="8" customWidth="1"/>
    <col min="779" max="900" width="10.7109375" style="8"/>
    <col min="901" max="901" width="0.140625" style="8" customWidth="1"/>
    <col min="902" max="902" width="55.5703125" style="8" customWidth="1"/>
    <col min="903" max="903" width="3.42578125" style="8" customWidth="1"/>
    <col min="904" max="951" width="23.7109375" style="8" customWidth="1"/>
    <col min="952" max="953" width="18" style="8" customWidth="1"/>
    <col min="954" max="954" width="18.85546875" style="8" customWidth="1"/>
    <col min="955" max="955" width="18.28515625" style="8" customWidth="1"/>
    <col min="956" max="956" width="17.28515625" style="8" customWidth="1"/>
    <col min="957" max="957" width="14" style="8" customWidth="1"/>
    <col min="958" max="1009" width="17.42578125" style="8" customWidth="1"/>
    <col min="1010" max="1010" width="16.7109375" style="8" customWidth="1"/>
    <col min="1011" max="1026" width="15.42578125" style="8" customWidth="1"/>
    <col min="1027" max="1028" width="13.5703125" style="8" customWidth="1"/>
    <col min="1029" max="1029" width="12.140625" style="8" customWidth="1"/>
    <col min="1030" max="1030" width="13.5703125" style="8" customWidth="1"/>
    <col min="1031" max="1031" width="19.7109375" style="8" customWidth="1"/>
    <col min="1032" max="1032" width="12" style="8" customWidth="1"/>
    <col min="1033" max="1033" width="3.85546875" style="8" customWidth="1"/>
    <col min="1034" max="1034" width="2.7109375" style="8" customWidth="1"/>
    <col min="1035" max="1156" width="10.7109375" style="8"/>
    <col min="1157" max="1157" width="0.140625" style="8" customWidth="1"/>
    <col min="1158" max="1158" width="55.5703125" style="8" customWidth="1"/>
    <col min="1159" max="1159" width="3.42578125" style="8" customWidth="1"/>
    <col min="1160" max="1207" width="23.7109375" style="8" customWidth="1"/>
    <col min="1208" max="1209" width="18" style="8" customWidth="1"/>
    <col min="1210" max="1210" width="18.85546875" style="8" customWidth="1"/>
    <col min="1211" max="1211" width="18.28515625" style="8" customWidth="1"/>
    <col min="1212" max="1212" width="17.28515625" style="8" customWidth="1"/>
    <col min="1213" max="1213" width="14" style="8" customWidth="1"/>
    <col min="1214" max="1265" width="17.42578125" style="8" customWidth="1"/>
    <col min="1266" max="1266" width="16.7109375" style="8" customWidth="1"/>
    <col min="1267" max="1282" width="15.42578125" style="8" customWidth="1"/>
    <col min="1283" max="1284" width="13.5703125" style="8" customWidth="1"/>
    <col min="1285" max="1285" width="12.140625" style="8" customWidth="1"/>
    <col min="1286" max="1286" width="13.5703125" style="8" customWidth="1"/>
    <col min="1287" max="1287" width="19.7109375" style="8" customWidth="1"/>
    <col min="1288" max="1288" width="12" style="8" customWidth="1"/>
    <col min="1289" max="1289" width="3.85546875" style="8" customWidth="1"/>
    <col min="1290" max="1290" width="2.7109375" style="8" customWidth="1"/>
    <col min="1291" max="1412" width="10.7109375" style="8"/>
    <col min="1413" max="1413" width="0.140625" style="8" customWidth="1"/>
    <col min="1414" max="1414" width="55.5703125" style="8" customWidth="1"/>
    <col min="1415" max="1415" width="3.42578125" style="8" customWidth="1"/>
    <col min="1416" max="1463" width="23.7109375" style="8" customWidth="1"/>
    <col min="1464" max="1465" width="18" style="8" customWidth="1"/>
    <col min="1466" max="1466" width="18.85546875" style="8" customWidth="1"/>
    <col min="1467" max="1467" width="18.28515625" style="8" customWidth="1"/>
    <col min="1468" max="1468" width="17.28515625" style="8" customWidth="1"/>
    <col min="1469" max="1469" width="14" style="8" customWidth="1"/>
    <col min="1470" max="1521" width="17.42578125" style="8" customWidth="1"/>
    <col min="1522" max="1522" width="16.7109375" style="8" customWidth="1"/>
    <col min="1523" max="1538" width="15.42578125" style="8" customWidth="1"/>
    <col min="1539" max="1540" width="13.5703125" style="8" customWidth="1"/>
    <col min="1541" max="1541" width="12.140625" style="8" customWidth="1"/>
    <col min="1542" max="1542" width="13.5703125" style="8" customWidth="1"/>
    <col min="1543" max="1543" width="19.7109375" style="8" customWidth="1"/>
    <col min="1544" max="1544" width="12" style="8" customWidth="1"/>
    <col min="1545" max="1545" width="3.85546875" style="8" customWidth="1"/>
    <col min="1546" max="1546" width="2.7109375" style="8" customWidth="1"/>
    <col min="1547" max="1668" width="10.7109375" style="8"/>
    <col min="1669" max="1669" width="0.140625" style="8" customWidth="1"/>
    <col min="1670" max="1670" width="55.5703125" style="8" customWidth="1"/>
    <col min="1671" max="1671" width="3.42578125" style="8" customWidth="1"/>
    <col min="1672" max="1719" width="23.7109375" style="8" customWidth="1"/>
    <col min="1720" max="1721" width="18" style="8" customWidth="1"/>
    <col min="1722" max="1722" width="18.85546875" style="8" customWidth="1"/>
    <col min="1723" max="1723" width="18.28515625" style="8" customWidth="1"/>
    <col min="1724" max="1724" width="17.28515625" style="8" customWidth="1"/>
    <col min="1725" max="1725" width="14" style="8" customWidth="1"/>
    <col min="1726" max="1777" width="17.42578125" style="8" customWidth="1"/>
    <col min="1778" max="1778" width="16.7109375" style="8" customWidth="1"/>
    <col min="1779" max="1794" width="15.42578125" style="8" customWidth="1"/>
    <col min="1795" max="1796" width="13.5703125" style="8" customWidth="1"/>
    <col min="1797" max="1797" width="12.140625" style="8" customWidth="1"/>
    <col min="1798" max="1798" width="13.5703125" style="8" customWidth="1"/>
    <col min="1799" max="1799" width="19.7109375" style="8" customWidth="1"/>
    <col min="1800" max="1800" width="12" style="8" customWidth="1"/>
    <col min="1801" max="1801" width="3.85546875" style="8" customWidth="1"/>
    <col min="1802" max="1802" width="2.7109375" style="8" customWidth="1"/>
    <col min="1803" max="1924" width="10.7109375" style="8"/>
    <col min="1925" max="1925" width="0.140625" style="8" customWidth="1"/>
    <col min="1926" max="1926" width="55.5703125" style="8" customWidth="1"/>
    <col min="1927" max="1927" width="3.42578125" style="8" customWidth="1"/>
    <col min="1928" max="1975" width="23.7109375" style="8" customWidth="1"/>
    <col min="1976" max="1977" width="18" style="8" customWidth="1"/>
    <col min="1978" max="1978" width="18.85546875" style="8" customWidth="1"/>
    <col min="1979" max="1979" width="18.28515625" style="8" customWidth="1"/>
    <col min="1980" max="1980" width="17.28515625" style="8" customWidth="1"/>
    <col min="1981" max="1981" width="14" style="8" customWidth="1"/>
    <col min="1982" max="2033" width="17.42578125" style="8" customWidth="1"/>
    <col min="2034" max="2034" width="16.7109375" style="8" customWidth="1"/>
    <col min="2035" max="2050" width="15.42578125" style="8" customWidth="1"/>
    <col min="2051" max="2052" width="13.5703125" style="8" customWidth="1"/>
    <col min="2053" max="2053" width="12.140625" style="8" customWidth="1"/>
    <col min="2054" max="2054" width="13.5703125" style="8" customWidth="1"/>
    <col min="2055" max="2055" width="19.7109375" style="8" customWidth="1"/>
    <col min="2056" max="2056" width="12" style="8" customWidth="1"/>
    <col min="2057" max="2057" width="3.85546875" style="8" customWidth="1"/>
    <col min="2058" max="2058" width="2.7109375" style="8" customWidth="1"/>
    <col min="2059" max="2180" width="10.7109375" style="8"/>
    <col min="2181" max="2181" width="0.140625" style="8" customWidth="1"/>
    <col min="2182" max="2182" width="55.5703125" style="8" customWidth="1"/>
    <col min="2183" max="2183" width="3.42578125" style="8" customWidth="1"/>
    <col min="2184" max="2231" width="23.7109375" style="8" customWidth="1"/>
    <col min="2232" max="2233" width="18" style="8" customWidth="1"/>
    <col min="2234" max="2234" width="18.85546875" style="8" customWidth="1"/>
    <col min="2235" max="2235" width="18.28515625" style="8" customWidth="1"/>
    <col min="2236" max="2236" width="17.28515625" style="8" customWidth="1"/>
    <col min="2237" max="2237" width="14" style="8" customWidth="1"/>
    <col min="2238" max="2289" width="17.42578125" style="8" customWidth="1"/>
    <col min="2290" max="2290" width="16.7109375" style="8" customWidth="1"/>
    <col min="2291" max="2306" width="15.42578125" style="8" customWidth="1"/>
    <col min="2307" max="2308" width="13.5703125" style="8" customWidth="1"/>
    <col min="2309" max="2309" width="12.140625" style="8" customWidth="1"/>
    <col min="2310" max="2310" width="13.5703125" style="8" customWidth="1"/>
    <col min="2311" max="2311" width="19.7109375" style="8" customWidth="1"/>
    <col min="2312" max="2312" width="12" style="8" customWidth="1"/>
    <col min="2313" max="2313" width="3.85546875" style="8" customWidth="1"/>
    <col min="2314" max="2314" width="2.7109375" style="8" customWidth="1"/>
    <col min="2315" max="2436" width="10.7109375" style="8"/>
    <col min="2437" max="2437" width="0.140625" style="8" customWidth="1"/>
    <col min="2438" max="2438" width="55.5703125" style="8" customWidth="1"/>
    <col min="2439" max="2439" width="3.42578125" style="8" customWidth="1"/>
    <col min="2440" max="2487" width="23.7109375" style="8" customWidth="1"/>
    <col min="2488" max="2489" width="18" style="8" customWidth="1"/>
    <col min="2490" max="2490" width="18.85546875" style="8" customWidth="1"/>
    <col min="2491" max="2491" width="18.28515625" style="8" customWidth="1"/>
    <col min="2492" max="2492" width="17.28515625" style="8" customWidth="1"/>
    <col min="2493" max="2493" width="14" style="8" customWidth="1"/>
    <col min="2494" max="2545" width="17.42578125" style="8" customWidth="1"/>
    <col min="2546" max="2546" width="16.7109375" style="8" customWidth="1"/>
    <col min="2547" max="2562" width="15.42578125" style="8" customWidth="1"/>
    <col min="2563" max="2564" width="13.5703125" style="8" customWidth="1"/>
    <col min="2565" max="2565" width="12.140625" style="8" customWidth="1"/>
    <col min="2566" max="2566" width="13.5703125" style="8" customWidth="1"/>
    <col min="2567" max="2567" width="19.7109375" style="8" customWidth="1"/>
    <col min="2568" max="2568" width="12" style="8" customWidth="1"/>
    <col min="2569" max="2569" width="3.85546875" style="8" customWidth="1"/>
    <col min="2570" max="2570" width="2.7109375" style="8" customWidth="1"/>
    <col min="2571" max="2692" width="10.7109375" style="8"/>
    <col min="2693" max="2693" width="0.140625" style="8" customWidth="1"/>
    <col min="2694" max="2694" width="55.5703125" style="8" customWidth="1"/>
    <col min="2695" max="2695" width="3.42578125" style="8" customWidth="1"/>
    <col min="2696" max="2743" width="23.7109375" style="8" customWidth="1"/>
    <col min="2744" max="2745" width="18" style="8" customWidth="1"/>
    <col min="2746" max="2746" width="18.85546875" style="8" customWidth="1"/>
    <col min="2747" max="2747" width="18.28515625" style="8" customWidth="1"/>
    <col min="2748" max="2748" width="17.28515625" style="8" customWidth="1"/>
    <col min="2749" max="2749" width="14" style="8" customWidth="1"/>
    <col min="2750" max="2801" width="17.42578125" style="8" customWidth="1"/>
    <col min="2802" max="2802" width="16.7109375" style="8" customWidth="1"/>
    <col min="2803" max="2818" width="15.42578125" style="8" customWidth="1"/>
    <col min="2819" max="2820" width="13.5703125" style="8" customWidth="1"/>
    <col min="2821" max="2821" width="12.140625" style="8" customWidth="1"/>
    <col min="2822" max="2822" width="13.5703125" style="8" customWidth="1"/>
    <col min="2823" max="2823" width="19.7109375" style="8" customWidth="1"/>
    <col min="2824" max="2824" width="12" style="8" customWidth="1"/>
    <col min="2825" max="2825" width="3.85546875" style="8" customWidth="1"/>
    <col min="2826" max="2826" width="2.7109375" style="8" customWidth="1"/>
    <col min="2827" max="2948" width="10.7109375" style="8"/>
    <col min="2949" max="2949" width="0.140625" style="8" customWidth="1"/>
    <col min="2950" max="2950" width="55.5703125" style="8" customWidth="1"/>
    <col min="2951" max="2951" width="3.42578125" style="8" customWidth="1"/>
    <col min="2952" max="2999" width="23.7109375" style="8" customWidth="1"/>
    <col min="3000" max="3001" width="18" style="8" customWidth="1"/>
    <col min="3002" max="3002" width="18.85546875" style="8" customWidth="1"/>
    <col min="3003" max="3003" width="18.28515625" style="8" customWidth="1"/>
    <col min="3004" max="3004" width="17.28515625" style="8" customWidth="1"/>
    <col min="3005" max="3005" width="14" style="8" customWidth="1"/>
    <col min="3006" max="3057" width="17.42578125" style="8" customWidth="1"/>
    <col min="3058" max="3058" width="16.7109375" style="8" customWidth="1"/>
    <col min="3059" max="3074" width="15.42578125" style="8" customWidth="1"/>
    <col min="3075" max="3076" width="13.5703125" style="8" customWidth="1"/>
    <col min="3077" max="3077" width="12.140625" style="8" customWidth="1"/>
    <col min="3078" max="3078" width="13.5703125" style="8" customWidth="1"/>
    <col min="3079" max="3079" width="19.7109375" style="8" customWidth="1"/>
    <col min="3080" max="3080" width="12" style="8" customWidth="1"/>
    <col min="3081" max="3081" width="3.85546875" style="8" customWidth="1"/>
    <col min="3082" max="3082" width="2.7109375" style="8" customWidth="1"/>
    <col min="3083" max="3204" width="10.7109375" style="8"/>
    <col min="3205" max="3205" width="0.140625" style="8" customWidth="1"/>
    <col min="3206" max="3206" width="55.5703125" style="8" customWidth="1"/>
    <col min="3207" max="3207" width="3.42578125" style="8" customWidth="1"/>
    <col min="3208" max="3255" width="23.7109375" style="8" customWidth="1"/>
    <col min="3256" max="3257" width="18" style="8" customWidth="1"/>
    <col min="3258" max="3258" width="18.85546875" style="8" customWidth="1"/>
    <col min="3259" max="3259" width="18.28515625" style="8" customWidth="1"/>
    <col min="3260" max="3260" width="17.28515625" style="8" customWidth="1"/>
    <col min="3261" max="3261" width="14" style="8" customWidth="1"/>
    <col min="3262" max="3313" width="17.42578125" style="8" customWidth="1"/>
    <col min="3314" max="3314" width="16.7109375" style="8" customWidth="1"/>
    <col min="3315" max="3330" width="15.42578125" style="8" customWidth="1"/>
    <col min="3331" max="3332" width="13.5703125" style="8" customWidth="1"/>
    <col min="3333" max="3333" width="12.140625" style="8" customWidth="1"/>
    <col min="3334" max="3334" width="13.5703125" style="8" customWidth="1"/>
    <col min="3335" max="3335" width="19.7109375" style="8" customWidth="1"/>
    <col min="3336" max="3336" width="12" style="8" customWidth="1"/>
    <col min="3337" max="3337" width="3.85546875" style="8" customWidth="1"/>
    <col min="3338" max="3338" width="2.7109375" style="8" customWidth="1"/>
    <col min="3339" max="3460" width="10.7109375" style="8"/>
    <col min="3461" max="3461" width="0.140625" style="8" customWidth="1"/>
    <col min="3462" max="3462" width="55.5703125" style="8" customWidth="1"/>
    <col min="3463" max="3463" width="3.42578125" style="8" customWidth="1"/>
    <col min="3464" max="3511" width="23.7109375" style="8" customWidth="1"/>
    <col min="3512" max="3513" width="18" style="8" customWidth="1"/>
    <col min="3514" max="3514" width="18.85546875" style="8" customWidth="1"/>
    <col min="3515" max="3515" width="18.28515625" style="8" customWidth="1"/>
    <col min="3516" max="3516" width="17.28515625" style="8" customWidth="1"/>
    <col min="3517" max="3517" width="14" style="8" customWidth="1"/>
    <col min="3518" max="3569" width="17.42578125" style="8" customWidth="1"/>
    <col min="3570" max="3570" width="16.7109375" style="8" customWidth="1"/>
    <col min="3571" max="3586" width="15.42578125" style="8" customWidth="1"/>
    <col min="3587" max="3588" width="13.5703125" style="8" customWidth="1"/>
    <col min="3589" max="3589" width="12.140625" style="8" customWidth="1"/>
    <col min="3590" max="3590" width="13.5703125" style="8" customWidth="1"/>
    <col min="3591" max="3591" width="19.7109375" style="8" customWidth="1"/>
    <col min="3592" max="3592" width="12" style="8" customWidth="1"/>
    <col min="3593" max="3593" width="3.85546875" style="8" customWidth="1"/>
    <col min="3594" max="3594" width="2.7109375" style="8" customWidth="1"/>
    <col min="3595" max="3716" width="10.7109375" style="8"/>
    <col min="3717" max="3717" width="0.140625" style="8" customWidth="1"/>
    <col min="3718" max="3718" width="55.5703125" style="8" customWidth="1"/>
    <col min="3719" max="3719" width="3.42578125" style="8" customWidth="1"/>
    <col min="3720" max="3767" width="23.7109375" style="8" customWidth="1"/>
    <col min="3768" max="3769" width="18" style="8" customWidth="1"/>
    <col min="3770" max="3770" width="18.85546875" style="8" customWidth="1"/>
    <col min="3771" max="3771" width="18.28515625" style="8" customWidth="1"/>
    <col min="3772" max="3772" width="17.28515625" style="8" customWidth="1"/>
    <col min="3773" max="3773" width="14" style="8" customWidth="1"/>
    <col min="3774" max="3825" width="17.42578125" style="8" customWidth="1"/>
    <col min="3826" max="3826" width="16.7109375" style="8" customWidth="1"/>
    <col min="3827" max="3842" width="15.42578125" style="8" customWidth="1"/>
    <col min="3843" max="3844" width="13.5703125" style="8" customWidth="1"/>
    <col min="3845" max="3845" width="12.140625" style="8" customWidth="1"/>
    <col min="3846" max="3846" width="13.5703125" style="8" customWidth="1"/>
    <col min="3847" max="3847" width="19.7109375" style="8" customWidth="1"/>
    <col min="3848" max="3848" width="12" style="8" customWidth="1"/>
    <col min="3849" max="3849" width="3.85546875" style="8" customWidth="1"/>
    <col min="3850" max="3850" width="2.7109375" style="8" customWidth="1"/>
    <col min="3851" max="3972" width="10.7109375" style="8"/>
    <col min="3973" max="3973" width="0.140625" style="8" customWidth="1"/>
    <col min="3974" max="3974" width="55.5703125" style="8" customWidth="1"/>
    <col min="3975" max="3975" width="3.42578125" style="8" customWidth="1"/>
    <col min="3976" max="4023" width="23.7109375" style="8" customWidth="1"/>
    <col min="4024" max="4025" width="18" style="8" customWidth="1"/>
    <col min="4026" max="4026" width="18.85546875" style="8" customWidth="1"/>
    <col min="4027" max="4027" width="18.28515625" style="8" customWidth="1"/>
    <col min="4028" max="4028" width="17.28515625" style="8" customWidth="1"/>
    <col min="4029" max="4029" width="14" style="8" customWidth="1"/>
    <col min="4030" max="4081" width="17.42578125" style="8" customWidth="1"/>
    <col min="4082" max="4082" width="16.7109375" style="8" customWidth="1"/>
    <col min="4083" max="4098" width="15.42578125" style="8" customWidth="1"/>
    <col min="4099" max="4100" width="13.5703125" style="8" customWidth="1"/>
    <col min="4101" max="4101" width="12.140625" style="8" customWidth="1"/>
    <col min="4102" max="4102" width="13.5703125" style="8" customWidth="1"/>
    <col min="4103" max="4103" width="19.7109375" style="8" customWidth="1"/>
    <col min="4104" max="4104" width="12" style="8" customWidth="1"/>
    <col min="4105" max="4105" width="3.85546875" style="8" customWidth="1"/>
    <col min="4106" max="4106" width="2.7109375" style="8" customWidth="1"/>
    <col min="4107" max="4228" width="10.7109375" style="8"/>
    <col min="4229" max="4229" width="0.140625" style="8" customWidth="1"/>
    <col min="4230" max="4230" width="55.5703125" style="8" customWidth="1"/>
    <col min="4231" max="4231" width="3.42578125" style="8" customWidth="1"/>
    <col min="4232" max="4279" width="23.7109375" style="8" customWidth="1"/>
    <col min="4280" max="4281" width="18" style="8" customWidth="1"/>
    <col min="4282" max="4282" width="18.85546875" style="8" customWidth="1"/>
    <col min="4283" max="4283" width="18.28515625" style="8" customWidth="1"/>
    <col min="4284" max="4284" width="17.28515625" style="8" customWidth="1"/>
    <col min="4285" max="4285" width="14" style="8" customWidth="1"/>
    <col min="4286" max="4337" width="17.42578125" style="8" customWidth="1"/>
    <col min="4338" max="4338" width="16.7109375" style="8" customWidth="1"/>
    <col min="4339" max="4354" width="15.42578125" style="8" customWidth="1"/>
    <col min="4355" max="4356" width="13.5703125" style="8" customWidth="1"/>
    <col min="4357" max="4357" width="12.140625" style="8" customWidth="1"/>
    <col min="4358" max="4358" width="13.5703125" style="8" customWidth="1"/>
    <col min="4359" max="4359" width="19.7109375" style="8" customWidth="1"/>
    <col min="4360" max="4360" width="12" style="8" customWidth="1"/>
    <col min="4361" max="4361" width="3.85546875" style="8" customWidth="1"/>
    <col min="4362" max="4362" width="2.7109375" style="8" customWidth="1"/>
    <col min="4363" max="4484" width="10.7109375" style="8"/>
    <col min="4485" max="4485" width="0.140625" style="8" customWidth="1"/>
    <col min="4486" max="4486" width="55.5703125" style="8" customWidth="1"/>
    <col min="4487" max="4487" width="3.42578125" style="8" customWidth="1"/>
    <col min="4488" max="4535" width="23.7109375" style="8" customWidth="1"/>
    <col min="4536" max="4537" width="18" style="8" customWidth="1"/>
    <col min="4538" max="4538" width="18.85546875" style="8" customWidth="1"/>
    <col min="4539" max="4539" width="18.28515625" style="8" customWidth="1"/>
    <col min="4540" max="4540" width="17.28515625" style="8" customWidth="1"/>
    <col min="4541" max="4541" width="14" style="8" customWidth="1"/>
    <col min="4542" max="4593" width="17.42578125" style="8" customWidth="1"/>
    <col min="4594" max="4594" width="16.7109375" style="8" customWidth="1"/>
    <col min="4595" max="4610" width="15.42578125" style="8" customWidth="1"/>
    <col min="4611" max="4612" width="13.5703125" style="8" customWidth="1"/>
    <col min="4613" max="4613" width="12.140625" style="8" customWidth="1"/>
    <col min="4614" max="4614" width="13.5703125" style="8" customWidth="1"/>
    <col min="4615" max="4615" width="19.7109375" style="8" customWidth="1"/>
    <col min="4616" max="4616" width="12" style="8" customWidth="1"/>
    <col min="4617" max="4617" width="3.85546875" style="8" customWidth="1"/>
    <col min="4618" max="4618" width="2.7109375" style="8" customWidth="1"/>
    <col min="4619" max="4740" width="10.7109375" style="8"/>
    <col min="4741" max="4741" width="0.140625" style="8" customWidth="1"/>
    <col min="4742" max="4742" width="55.5703125" style="8" customWidth="1"/>
    <col min="4743" max="4743" width="3.42578125" style="8" customWidth="1"/>
    <col min="4744" max="4791" width="23.7109375" style="8" customWidth="1"/>
    <col min="4792" max="4793" width="18" style="8" customWidth="1"/>
    <col min="4794" max="4794" width="18.85546875" style="8" customWidth="1"/>
    <col min="4795" max="4795" width="18.28515625" style="8" customWidth="1"/>
    <col min="4796" max="4796" width="17.28515625" style="8" customWidth="1"/>
    <col min="4797" max="4797" width="14" style="8" customWidth="1"/>
    <col min="4798" max="4849" width="17.42578125" style="8" customWidth="1"/>
    <col min="4850" max="4850" width="16.7109375" style="8" customWidth="1"/>
    <col min="4851" max="4866" width="15.42578125" style="8" customWidth="1"/>
    <col min="4867" max="4868" width="13.5703125" style="8" customWidth="1"/>
    <col min="4869" max="4869" width="12.140625" style="8" customWidth="1"/>
    <col min="4870" max="4870" width="13.5703125" style="8" customWidth="1"/>
    <col min="4871" max="4871" width="19.7109375" style="8" customWidth="1"/>
    <col min="4872" max="4872" width="12" style="8" customWidth="1"/>
    <col min="4873" max="4873" width="3.85546875" style="8" customWidth="1"/>
    <col min="4874" max="4874" width="2.7109375" style="8" customWidth="1"/>
    <col min="4875" max="4996" width="10.7109375" style="8"/>
    <col min="4997" max="4997" width="0.140625" style="8" customWidth="1"/>
    <col min="4998" max="4998" width="55.5703125" style="8" customWidth="1"/>
    <col min="4999" max="4999" width="3.42578125" style="8" customWidth="1"/>
    <col min="5000" max="5047" width="23.7109375" style="8" customWidth="1"/>
    <col min="5048" max="5049" width="18" style="8" customWidth="1"/>
    <col min="5050" max="5050" width="18.85546875" style="8" customWidth="1"/>
    <col min="5051" max="5051" width="18.28515625" style="8" customWidth="1"/>
    <col min="5052" max="5052" width="17.28515625" style="8" customWidth="1"/>
    <col min="5053" max="5053" width="14" style="8" customWidth="1"/>
    <col min="5054" max="5105" width="17.42578125" style="8" customWidth="1"/>
    <col min="5106" max="5106" width="16.7109375" style="8" customWidth="1"/>
    <col min="5107" max="5122" width="15.42578125" style="8" customWidth="1"/>
    <col min="5123" max="5124" width="13.5703125" style="8" customWidth="1"/>
    <col min="5125" max="5125" width="12.140625" style="8" customWidth="1"/>
    <col min="5126" max="5126" width="13.5703125" style="8" customWidth="1"/>
    <col min="5127" max="5127" width="19.7109375" style="8" customWidth="1"/>
    <col min="5128" max="5128" width="12" style="8" customWidth="1"/>
    <col min="5129" max="5129" width="3.85546875" style="8" customWidth="1"/>
    <col min="5130" max="5130" width="2.7109375" style="8" customWidth="1"/>
    <col min="5131" max="5252" width="10.7109375" style="8"/>
    <col min="5253" max="5253" width="0.140625" style="8" customWidth="1"/>
    <col min="5254" max="5254" width="55.5703125" style="8" customWidth="1"/>
    <col min="5255" max="5255" width="3.42578125" style="8" customWidth="1"/>
    <col min="5256" max="5303" width="23.7109375" style="8" customWidth="1"/>
    <col min="5304" max="5305" width="18" style="8" customWidth="1"/>
    <col min="5306" max="5306" width="18.85546875" style="8" customWidth="1"/>
    <col min="5307" max="5307" width="18.28515625" style="8" customWidth="1"/>
    <col min="5308" max="5308" width="17.28515625" style="8" customWidth="1"/>
    <col min="5309" max="5309" width="14" style="8" customWidth="1"/>
    <col min="5310" max="5361" width="17.42578125" style="8" customWidth="1"/>
    <col min="5362" max="5362" width="16.7109375" style="8" customWidth="1"/>
    <col min="5363" max="5378" width="15.42578125" style="8" customWidth="1"/>
    <col min="5379" max="5380" width="13.5703125" style="8" customWidth="1"/>
    <col min="5381" max="5381" width="12.140625" style="8" customWidth="1"/>
    <col min="5382" max="5382" width="13.5703125" style="8" customWidth="1"/>
    <col min="5383" max="5383" width="19.7109375" style="8" customWidth="1"/>
    <col min="5384" max="5384" width="12" style="8" customWidth="1"/>
    <col min="5385" max="5385" width="3.85546875" style="8" customWidth="1"/>
    <col min="5386" max="5386" width="2.7109375" style="8" customWidth="1"/>
    <col min="5387" max="5508" width="10.7109375" style="8"/>
    <col min="5509" max="5509" width="0.140625" style="8" customWidth="1"/>
    <col min="5510" max="5510" width="55.5703125" style="8" customWidth="1"/>
    <col min="5511" max="5511" width="3.42578125" style="8" customWidth="1"/>
    <col min="5512" max="5559" width="23.7109375" style="8" customWidth="1"/>
    <col min="5560" max="5561" width="18" style="8" customWidth="1"/>
    <col min="5562" max="5562" width="18.85546875" style="8" customWidth="1"/>
    <col min="5563" max="5563" width="18.28515625" style="8" customWidth="1"/>
    <col min="5564" max="5564" width="17.28515625" style="8" customWidth="1"/>
    <col min="5565" max="5565" width="14" style="8" customWidth="1"/>
    <col min="5566" max="5617" width="17.42578125" style="8" customWidth="1"/>
    <col min="5618" max="5618" width="16.7109375" style="8" customWidth="1"/>
    <col min="5619" max="5634" width="15.42578125" style="8" customWidth="1"/>
    <col min="5635" max="5636" width="13.5703125" style="8" customWidth="1"/>
    <col min="5637" max="5637" width="12.140625" style="8" customWidth="1"/>
    <col min="5638" max="5638" width="13.5703125" style="8" customWidth="1"/>
    <col min="5639" max="5639" width="19.7109375" style="8" customWidth="1"/>
    <col min="5640" max="5640" width="12" style="8" customWidth="1"/>
    <col min="5641" max="5641" width="3.85546875" style="8" customWidth="1"/>
    <col min="5642" max="5642" width="2.7109375" style="8" customWidth="1"/>
    <col min="5643" max="5764" width="10.7109375" style="8"/>
    <col min="5765" max="5765" width="0.140625" style="8" customWidth="1"/>
    <col min="5766" max="5766" width="55.5703125" style="8" customWidth="1"/>
    <col min="5767" max="5767" width="3.42578125" style="8" customWidth="1"/>
    <col min="5768" max="5815" width="23.7109375" style="8" customWidth="1"/>
    <col min="5816" max="5817" width="18" style="8" customWidth="1"/>
    <col min="5818" max="5818" width="18.85546875" style="8" customWidth="1"/>
    <col min="5819" max="5819" width="18.28515625" style="8" customWidth="1"/>
    <col min="5820" max="5820" width="17.28515625" style="8" customWidth="1"/>
    <col min="5821" max="5821" width="14" style="8" customWidth="1"/>
    <col min="5822" max="5873" width="17.42578125" style="8" customWidth="1"/>
    <col min="5874" max="5874" width="16.7109375" style="8" customWidth="1"/>
    <col min="5875" max="5890" width="15.42578125" style="8" customWidth="1"/>
    <col min="5891" max="5892" width="13.5703125" style="8" customWidth="1"/>
    <col min="5893" max="5893" width="12.140625" style="8" customWidth="1"/>
    <col min="5894" max="5894" width="13.5703125" style="8" customWidth="1"/>
    <col min="5895" max="5895" width="19.7109375" style="8" customWidth="1"/>
    <col min="5896" max="5896" width="12" style="8" customWidth="1"/>
    <col min="5897" max="5897" width="3.85546875" style="8" customWidth="1"/>
    <col min="5898" max="5898" width="2.7109375" style="8" customWidth="1"/>
    <col min="5899" max="6020" width="10.7109375" style="8"/>
    <col min="6021" max="6021" width="0.140625" style="8" customWidth="1"/>
    <col min="6022" max="6022" width="55.5703125" style="8" customWidth="1"/>
    <col min="6023" max="6023" width="3.42578125" style="8" customWidth="1"/>
    <col min="6024" max="6071" width="23.7109375" style="8" customWidth="1"/>
    <col min="6072" max="6073" width="18" style="8" customWidth="1"/>
    <col min="6074" max="6074" width="18.85546875" style="8" customWidth="1"/>
    <col min="6075" max="6075" width="18.28515625" style="8" customWidth="1"/>
    <col min="6076" max="6076" width="17.28515625" style="8" customWidth="1"/>
    <col min="6077" max="6077" width="14" style="8" customWidth="1"/>
    <col min="6078" max="6129" width="17.42578125" style="8" customWidth="1"/>
    <col min="6130" max="6130" width="16.7109375" style="8" customWidth="1"/>
    <col min="6131" max="6146" width="15.42578125" style="8" customWidth="1"/>
    <col min="6147" max="6148" width="13.5703125" style="8" customWidth="1"/>
    <col min="6149" max="6149" width="12.140625" style="8" customWidth="1"/>
    <col min="6150" max="6150" width="13.5703125" style="8" customWidth="1"/>
    <col min="6151" max="6151" width="19.7109375" style="8" customWidth="1"/>
    <col min="6152" max="6152" width="12" style="8" customWidth="1"/>
    <col min="6153" max="6153" width="3.85546875" style="8" customWidth="1"/>
    <col min="6154" max="6154" width="2.7109375" style="8" customWidth="1"/>
    <col min="6155" max="6276" width="10.7109375" style="8"/>
    <col min="6277" max="6277" width="0.140625" style="8" customWidth="1"/>
    <col min="6278" max="6278" width="55.5703125" style="8" customWidth="1"/>
    <col min="6279" max="6279" width="3.42578125" style="8" customWidth="1"/>
    <col min="6280" max="6327" width="23.7109375" style="8" customWidth="1"/>
    <col min="6328" max="6329" width="18" style="8" customWidth="1"/>
    <col min="6330" max="6330" width="18.85546875" style="8" customWidth="1"/>
    <col min="6331" max="6331" width="18.28515625" style="8" customWidth="1"/>
    <col min="6332" max="6332" width="17.28515625" style="8" customWidth="1"/>
    <col min="6333" max="6333" width="14" style="8" customWidth="1"/>
    <col min="6334" max="6385" width="17.42578125" style="8" customWidth="1"/>
    <col min="6386" max="6386" width="16.7109375" style="8" customWidth="1"/>
    <col min="6387" max="6402" width="15.42578125" style="8" customWidth="1"/>
    <col min="6403" max="6404" width="13.5703125" style="8" customWidth="1"/>
    <col min="6405" max="6405" width="12.140625" style="8" customWidth="1"/>
    <col min="6406" max="6406" width="13.5703125" style="8" customWidth="1"/>
    <col min="6407" max="6407" width="19.7109375" style="8" customWidth="1"/>
    <col min="6408" max="6408" width="12" style="8" customWidth="1"/>
    <col min="6409" max="6409" width="3.85546875" style="8" customWidth="1"/>
    <col min="6410" max="6410" width="2.7109375" style="8" customWidth="1"/>
    <col min="6411" max="6532" width="10.7109375" style="8"/>
    <col min="6533" max="6533" width="0.140625" style="8" customWidth="1"/>
    <col min="6534" max="6534" width="55.5703125" style="8" customWidth="1"/>
    <col min="6535" max="6535" width="3.42578125" style="8" customWidth="1"/>
    <col min="6536" max="6583" width="23.7109375" style="8" customWidth="1"/>
    <col min="6584" max="6585" width="18" style="8" customWidth="1"/>
    <col min="6586" max="6586" width="18.85546875" style="8" customWidth="1"/>
    <col min="6587" max="6587" width="18.28515625" style="8" customWidth="1"/>
    <col min="6588" max="6588" width="17.28515625" style="8" customWidth="1"/>
    <col min="6589" max="6589" width="14" style="8" customWidth="1"/>
    <col min="6590" max="6641" width="17.42578125" style="8" customWidth="1"/>
    <col min="6642" max="6642" width="16.7109375" style="8" customWidth="1"/>
    <col min="6643" max="6658" width="15.42578125" style="8" customWidth="1"/>
    <col min="6659" max="6660" width="13.5703125" style="8" customWidth="1"/>
    <col min="6661" max="6661" width="12.140625" style="8" customWidth="1"/>
    <col min="6662" max="6662" width="13.5703125" style="8" customWidth="1"/>
    <col min="6663" max="6663" width="19.7109375" style="8" customWidth="1"/>
    <col min="6664" max="6664" width="12" style="8" customWidth="1"/>
    <col min="6665" max="6665" width="3.85546875" style="8" customWidth="1"/>
    <col min="6666" max="6666" width="2.7109375" style="8" customWidth="1"/>
    <col min="6667" max="6788" width="10.7109375" style="8"/>
    <col min="6789" max="6789" width="0.140625" style="8" customWidth="1"/>
    <col min="6790" max="6790" width="55.5703125" style="8" customWidth="1"/>
    <col min="6791" max="6791" width="3.42578125" style="8" customWidth="1"/>
    <col min="6792" max="6839" width="23.7109375" style="8" customWidth="1"/>
    <col min="6840" max="6841" width="18" style="8" customWidth="1"/>
    <col min="6842" max="6842" width="18.85546875" style="8" customWidth="1"/>
    <col min="6843" max="6843" width="18.28515625" style="8" customWidth="1"/>
    <col min="6844" max="6844" width="17.28515625" style="8" customWidth="1"/>
    <col min="6845" max="6845" width="14" style="8" customWidth="1"/>
    <col min="6846" max="6897" width="17.42578125" style="8" customWidth="1"/>
    <col min="6898" max="6898" width="16.7109375" style="8" customWidth="1"/>
    <col min="6899" max="6914" width="15.42578125" style="8" customWidth="1"/>
    <col min="6915" max="6916" width="13.5703125" style="8" customWidth="1"/>
    <col min="6917" max="6917" width="12.140625" style="8" customWidth="1"/>
    <col min="6918" max="6918" width="13.5703125" style="8" customWidth="1"/>
    <col min="6919" max="6919" width="19.7109375" style="8" customWidth="1"/>
    <col min="6920" max="6920" width="12" style="8" customWidth="1"/>
    <col min="6921" max="6921" width="3.85546875" style="8" customWidth="1"/>
    <col min="6922" max="6922" width="2.7109375" style="8" customWidth="1"/>
    <col min="6923" max="7044" width="10.7109375" style="8"/>
    <col min="7045" max="7045" width="0.140625" style="8" customWidth="1"/>
    <col min="7046" max="7046" width="55.5703125" style="8" customWidth="1"/>
    <col min="7047" max="7047" width="3.42578125" style="8" customWidth="1"/>
    <col min="7048" max="7095" width="23.7109375" style="8" customWidth="1"/>
    <col min="7096" max="7097" width="18" style="8" customWidth="1"/>
    <col min="7098" max="7098" width="18.85546875" style="8" customWidth="1"/>
    <col min="7099" max="7099" width="18.28515625" style="8" customWidth="1"/>
    <col min="7100" max="7100" width="17.28515625" style="8" customWidth="1"/>
    <col min="7101" max="7101" width="14" style="8" customWidth="1"/>
    <col min="7102" max="7153" width="17.42578125" style="8" customWidth="1"/>
    <col min="7154" max="7154" width="16.7109375" style="8" customWidth="1"/>
    <col min="7155" max="7170" width="15.42578125" style="8" customWidth="1"/>
    <col min="7171" max="7172" width="13.5703125" style="8" customWidth="1"/>
    <col min="7173" max="7173" width="12.140625" style="8" customWidth="1"/>
    <col min="7174" max="7174" width="13.5703125" style="8" customWidth="1"/>
    <col min="7175" max="7175" width="19.7109375" style="8" customWidth="1"/>
    <col min="7176" max="7176" width="12" style="8" customWidth="1"/>
    <col min="7177" max="7177" width="3.85546875" style="8" customWidth="1"/>
    <col min="7178" max="7178" width="2.7109375" style="8" customWidth="1"/>
    <col min="7179" max="7300" width="10.7109375" style="8"/>
    <col min="7301" max="7301" width="0.140625" style="8" customWidth="1"/>
    <col min="7302" max="7302" width="55.5703125" style="8" customWidth="1"/>
    <col min="7303" max="7303" width="3.42578125" style="8" customWidth="1"/>
    <col min="7304" max="7351" width="23.7109375" style="8" customWidth="1"/>
    <col min="7352" max="7353" width="18" style="8" customWidth="1"/>
    <col min="7354" max="7354" width="18.85546875" style="8" customWidth="1"/>
    <col min="7355" max="7355" width="18.28515625" style="8" customWidth="1"/>
    <col min="7356" max="7356" width="17.28515625" style="8" customWidth="1"/>
    <col min="7357" max="7357" width="14" style="8" customWidth="1"/>
    <col min="7358" max="7409" width="17.42578125" style="8" customWidth="1"/>
    <col min="7410" max="7410" width="16.7109375" style="8" customWidth="1"/>
    <col min="7411" max="7426" width="15.42578125" style="8" customWidth="1"/>
    <col min="7427" max="7428" width="13.5703125" style="8" customWidth="1"/>
    <col min="7429" max="7429" width="12.140625" style="8" customWidth="1"/>
    <col min="7430" max="7430" width="13.5703125" style="8" customWidth="1"/>
    <col min="7431" max="7431" width="19.7109375" style="8" customWidth="1"/>
    <col min="7432" max="7432" width="12" style="8" customWidth="1"/>
    <col min="7433" max="7433" width="3.85546875" style="8" customWidth="1"/>
    <col min="7434" max="7434" width="2.7109375" style="8" customWidth="1"/>
    <col min="7435" max="7556" width="10.7109375" style="8"/>
    <col min="7557" max="7557" width="0.140625" style="8" customWidth="1"/>
    <col min="7558" max="7558" width="55.5703125" style="8" customWidth="1"/>
    <col min="7559" max="7559" width="3.42578125" style="8" customWidth="1"/>
    <col min="7560" max="7607" width="23.7109375" style="8" customWidth="1"/>
    <col min="7608" max="7609" width="18" style="8" customWidth="1"/>
    <col min="7610" max="7610" width="18.85546875" style="8" customWidth="1"/>
    <col min="7611" max="7611" width="18.28515625" style="8" customWidth="1"/>
    <col min="7612" max="7612" width="17.28515625" style="8" customWidth="1"/>
    <col min="7613" max="7613" width="14" style="8" customWidth="1"/>
    <col min="7614" max="7665" width="17.42578125" style="8" customWidth="1"/>
    <col min="7666" max="7666" width="16.7109375" style="8" customWidth="1"/>
    <col min="7667" max="7682" width="15.42578125" style="8" customWidth="1"/>
    <col min="7683" max="7684" width="13.5703125" style="8" customWidth="1"/>
    <col min="7685" max="7685" width="12.140625" style="8" customWidth="1"/>
    <col min="7686" max="7686" width="13.5703125" style="8" customWidth="1"/>
    <col min="7687" max="7687" width="19.7109375" style="8" customWidth="1"/>
    <col min="7688" max="7688" width="12" style="8" customWidth="1"/>
    <col min="7689" max="7689" width="3.85546875" style="8" customWidth="1"/>
    <col min="7690" max="7690" width="2.7109375" style="8" customWidth="1"/>
    <col min="7691" max="7812" width="10.7109375" style="8"/>
    <col min="7813" max="7813" width="0.140625" style="8" customWidth="1"/>
    <col min="7814" max="7814" width="55.5703125" style="8" customWidth="1"/>
    <col min="7815" max="7815" width="3.42578125" style="8" customWidth="1"/>
    <col min="7816" max="7863" width="23.7109375" style="8" customWidth="1"/>
    <col min="7864" max="7865" width="18" style="8" customWidth="1"/>
    <col min="7866" max="7866" width="18.85546875" style="8" customWidth="1"/>
    <col min="7867" max="7867" width="18.28515625" style="8" customWidth="1"/>
    <col min="7868" max="7868" width="17.28515625" style="8" customWidth="1"/>
    <col min="7869" max="7869" width="14" style="8" customWidth="1"/>
    <col min="7870" max="7921" width="17.42578125" style="8" customWidth="1"/>
    <col min="7922" max="7922" width="16.7109375" style="8" customWidth="1"/>
    <col min="7923" max="7938" width="15.42578125" style="8" customWidth="1"/>
    <col min="7939" max="7940" width="13.5703125" style="8" customWidth="1"/>
    <col min="7941" max="7941" width="12.140625" style="8" customWidth="1"/>
    <col min="7942" max="7942" width="13.5703125" style="8" customWidth="1"/>
    <col min="7943" max="7943" width="19.7109375" style="8" customWidth="1"/>
    <col min="7944" max="7944" width="12" style="8" customWidth="1"/>
    <col min="7945" max="7945" width="3.85546875" style="8" customWidth="1"/>
    <col min="7946" max="7946" width="2.7109375" style="8" customWidth="1"/>
    <col min="7947" max="8068" width="10.7109375" style="8"/>
    <col min="8069" max="8069" width="0.140625" style="8" customWidth="1"/>
    <col min="8070" max="8070" width="55.5703125" style="8" customWidth="1"/>
    <col min="8071" max="8071" width="3.42578125" style="8" customWidth="1"/>
    <col min="8072" max="8119" width="23.7109375" style="8" customWidth="1"/>
    <col min="8120" max="8121" width="18" style="8" customWidth="1"/>
    <col min="8122" max="8122" width="18.85546875" style="8" customWidth="1"/>
    <col min="8123" max="8123" width="18.28515625" style="8" customWidth="1"/>
    <col min="8124" max="8124" width="17.28515625" style="8" customWidth="1"/>
    <col min="8125" max="8125" width="14" style="8" customWidth="1"/>
    <col min="8126" max="8177" width="17.42578125" style="8" customWidth="1"/>
    <col min="8178" max="8178" width="16.7109375" style="8" customWidth="1"/>
    <col min="8179" max="8194" width="15.42578125" style="8" customWidth="1"/>
    <col min="8195" max="8196" width="13.5703125" style="8" customWidth="1"/>
    <col min="8197" max="8197" width="12.140625" style="8" customWidth="1"/>
    <col min="8198" max="8198" width="13.5703125" style="8" customWidth="1"/>
    <col min="8199" max="8199" width="19.7109375" style="8" customWidth="1"/>
    <col min="8200" max="8200" width="12" style="8" customWidth="1"/>
    <col min="8201" max="8201" width="3.85546875" style="8" customWidth="1"/>
    <col min="8202" max="8202" width="2.7109375" style="8" customWidth="1"/>
    <col min="8203" max="8324" width="10.7109375" style="8"/>
    <col min="8325" max="8325" width="0.140625" style="8" customWidth="1"/>
    <col min="8326" max="8326" width="55.5703125" style="8" customWidth="1"/>
    <col min="8327" max="8327" width="3.42578125" style="8" customWidth="1"/>
    <col min="8328" max="8375" width="23.7109375" style="8" customWidth="1"/>
    <col min="8376" max="8377" width="18" style="8" customWidth="1"/>
    <col min="8378" max="8378" width="18.85546875" style="8" customWidth="1"/>
    <col min="8379" max="8379" width="18.28515625" style="8" customWidth="1"/>
    <col min="8380" max="8380" width="17.28515625" style="8" customWidth="1"/>
    <col min="8381" max="8381" width="14" style="8" customWidth="1"/>
    <col min="8382" max="8433" width="17.42578125" style="8" customWidth="1"/>
    <col min="8434" max="8434" width="16.7109375" style="8" customWidth="1"/>
    <col min="8435" max="8450" width="15.42578125" style="8" customWidth="1"/>
    <col min="8451" max="8452" width="13.5703125" style="8" customWidth="1"/>
    <col min="8453" max="8453" width="12.140625" style="8" customWidth="1"/>
    <col min="8454" max="8454" width="13.5703125" style="8" customWidth="1"/>
    <col min="8455" max="8455" width="19.7109375" style="8" customWidth="1"/>
    <col min="8456" max="8456" width="12" style="8" customWidth="1"/>
    <col min="8457" max="8457" width="3.85546875" style="8" customWidth="1"/>
    <col min="8458" max="8458" width="2.7109375" style="8" customWidth="1"/>
    <col min="8459" max="8580" width="10.7109375" style="8"/>
    <col min="8581" max="8581" width="0.140625" style="8" customWidth="1"/>
    <col min="8582" max="8582" width="55.5703125" style="8" customWidth="1"/>
    <col min="8583" max="8583" width="3.42578125" style="8" customWidth="1"/>
    <col min="8584" max="8631" width="23.7109375" style="8" customWidth="1"/>
    <col min="8632" max="8633" width="18" style="8" customWidth="1"/>
    <col min="8634" max="8634" width="18.85546875" style="8" customWidth="1"/>
    <col min="8635" max="8635" width="18.28515625" style="8" customWidth="1"/>
    <col min="8636" max="8636" width="17.28515625" style="8" customWidth="1"/>
    <col min="8637" max="8637" width="14" style="8" customWidth="1"/>
    <col min="8638" max="8689" width="17.42578125" style="8" customWidth="1"/>
    <col min="8690" max="8690" width="16.7109375" style="8" customWidth="1"/>
    <col min="8691" max="8706" width="15.42578125" style="8" customWidth="1"/>
    <col min="8707" max="8708" width="13.5703125" style="8" customWidth="1"/>
    <col min="8709" max="8709" width="12.140625" style="8" customWidth="1"/>
    <col min="8710" max="8710" width="13.5703125" style="8" customWidth="1"/>
    <col min="8711" max="8711" width="19.7109375" style="8" customWidth="1"/>
    <col min="8712" max="8712" width="12" style="8" customWidth="1"/>
    <col min="8713" max="8713" width="3.85546875" style="8" customWidth="1"/>
    <col min="8714" max="8714" width="2.7109375" style="8" customWidth="1"/>
    <col min="8715" max="8836" width="10.7109375" style="8"/>
    <col min="8837" max="8837" width="0.140625" style="8" customWidth="1"/>
    <col min="8838" max="8838" width="55.5703125" style="8" customWidth="1"/>
    <col min="8839" max="8839" width="3.42578125" style="8" customWidth="1"/>
    <col min="8840" max="8887" width="23.7109375" style="8" customWidth="1"/>
    <col min="8888" max="8889" width="18" style="8" customWidth="1"/>
    <col min="8890" max="8890" width="18.85546875" style="8" customWidth="1"/>
    <col min="8891" max="8891" width="18.28515625" style="8" customWidth="1"/>
    <col min="8892" max="8892" width="17.28515625" style="8" customWidth="1"/>
    <col min="8893" max="8893" width="14" style="8" customWidth="1"/>
    <col min="8894" max="8945" width="17.42578125" style="8" customWidth="1"/>
    <col min="8946" max="8946" width="16.7109375" style="8" customWidth="1"/>
    <col min="8947" max="8962" width="15.42578125" style="8" customWidth="1"/>
    <col min="8963" max="8964" width="13.5703125" style="8" customWidth="1"/>
    <col min="8965" max="8965" width="12.140625" style="8" customWidth="1"/>
    <col min="8966" max="8966" width="13.5703125" style="8" customWidth="1"/>
    <col min="8967" max="8967" width="19.7109375" style="8" customWidth="1"/>
    <col min="8968" max="8968" width="12" style="8" customWidth="1"/>
    <col min="8969" max="8969" width="3.85546875" style="8" customWidth="1"/>
    <col min="8970" max="8970" width="2.7109375" style="8" customWidth="1"/>
    <col min="8971" max="9092" width="10.7109375" style="8"/>
    <col min="9093" max="9093" width="0.140625" style="8" customWidth="1"/>
    <col min="9094" max="9094" width="55.5703125" style="8" customWidth="1"/>
    <col min="9095" max="9095" width="3.42578125" style="8" customWidth="1"/>
    <col min="9096" max="9143" width="23.7109375" style="8" customWidth="1"/>
    <col min="9144" max="9145" width="18" style="8" customWidth="1"/>
    <col min="9146" max="9146" width="18.85546875" style="8" customWidth="1"/>
    <col min="9147" max="9147" width="18.28515625" style="8" customWidth="1"/>
    <col min="9148" max="9148" width="17.28515625" style="8" customWidth="1"/>
    <col min="9149" max="9149" width="14" style="8" customWidth="1"/>
    <col min="9150" max="9201" width="17.42578125" style="8" customWidth="1"/>
    <col min="9202" max="9202" width="16.7109375" style="8" customWidth="1"/>
    <col min="9203" max="9218" width="15.42578125" style="8" customWidth="1"/>
    <col min="9219" max="9220" width="13.5703125" style="8" customWidth="1"/>
    <col min="9221" max="9221" width="12.140625" style="8" customWidth="1"/>
    <col min="9222" max="9222" width="13.5703125" style="8" customWidth="1"/>
    <col min="9223" max="9223" width="19.7109375" style="8" customWidth="1"/>
    <col min="9224" max="9224" width="12" style="8" customWidth="1"/>
    <col min="9225" max="9225" width="3.85546875" style="8" customWidth="1"/>
    <col min="9226" max="9226" width="2.7109375" style="8" customWidth="1"/>
    <col min="9227" max="9348" width="10.7109375" style="8"/>
    <col min="9349" max="9349" width="0.140625" style="8" customWidth="1"/>
    <col min="9350" max="9350" width="55.5703125" style="8" customWidth="1"/>
    <col min="9351" max="9351" width="3.42578125" style="8" customWidth="1"/>
    <col min="9352" max="9399" width="23.7109375" style="8" customWidth="1"/>
    <col min="9400" max="9401" width="18" style="8" customWidth="1"/>
    <col min="9402" max="9402" width="18.85546875" style="8" customWidth="1"/>
    <col min="9403" max="9403" width="18.28515625" style="8" customWidth="1"/>
    <col min="9404" max="9404" width="17.28515625" style="8" customWidth="1"/>
    <col min="9405" max="9405" width="14" style="8" customWidth="1"/>
    <col min="9406" max="9457" width="17.42578125" style="8" customWidth="1"/>
    <col min="9458" max="9458" width="16.7109375" style="8" customWidth="1"/>
    <col min="9459" max="9474" width="15.42578125" style="8" customWidth="1"/>
    <col min="9475" max="9476" width="13.5703125" style="8" customWidth="1"/>
    <col min="9477" max="9477" width="12.140625" style="8" customWidth="1"/>
    <col min="9478" max="9478" width="13.5703125" style="8" customWidth="1"/>
    <col min="9479" max="9479" width="19.7109375" style="8" customWidth="1"/>
    <col min="9480" max="9480" width="12" style="8" customWidth="1"/>
    <col min="9481" max="9481" width="3.85546875" style="8" customWidth="1"/>
    <col min="9482" max="9482" width="2.7109375" style="8" customWidth="1"/>
    <col min="9483" max="9604" width="10.7109375" style="8"/>
    <col min="9605" max="9605" width="0.140625" style="8" customWidth="1"/>
    <col min="9606" max="9606" width="55.5703125" style="8" customWidth="1"/>
    <col min="9607" max="9607" width="3.42578125" style="8" customWidth="1"/>
    <col min="9608" max="9655" width="23.7109375" style="8" customWidth="1"/>
    <col min="9656" max="9657" width="18" style="8" customWidth="1"/>
    <col min="9658" max="9658" width="18.85546875" style="8" customWidth="1"/>
    <col min="9659" max="9659" width="18.28515625" style="8" customWidth="1"/>
    <col min="9660" max="9660" width="17.28515625" style="8" customWidth="1"/>
    <col min="9661" max="9661" width="14" style="8" customWidth="1"/>
    <col min="9662" max="9713" width="17.42578125" style="8" customWidth="1"/>
    <col min="9714" max="9714" width="16.7109375" style="8" customWidth="1"/>
    <col min="9715" max="9730" width="15.42578125" style="8" customWidth="1"/>
    <col min="9731" max="9732" width="13.5703125" style="8" customWidth="1"/>
    <col min="9733" max="9733" width="12.140625" style="8" customWidth="1"/>
    <col min="9734" max="9734" width="13.5703125" style="8" customWidth="1"/>
    <col min="9735" max="9735" width="19.7109375" style="8" customWidth="1"/>
    <col min="9736" max="9736" width="12" style="8" customWidth="1"/>
    <col min="9737" max="9737" width="3.85546875" style="8" customWidth="1"/>
    <col min="9738" max="9738" width="2.7109375" style="8" customWidth="1"/>
    <col min="9739" max="9860" width="10.7109375" style="8"/>
    <col min="9861" max="9861" width="0.140625" style="8" customWidth="1"/>
    <col min="9862" max="9862" width="55.5703125" style="8" customWidth="1"/>
    <col min="9863" max="9863" width="3.42578125" style="8" customWidth="1"/>
    <col min="9864" max="9911" width="23.7109375" style="8" customWidth="1"/>
    <col min="9912" max="9913" width="18" style="8" customWidth="1"/>
    <col min="9914" max="9914" width="18.85546875" style="8" customWidth="1"/>
    <col min="9915" max="9915" width="18.28515625" style="8" customWidth="1"/>
    <col min="9916" max="9916" width="17.28515625" style="8" customWidth="1"/>
    <col min="9917" max="9917" width="14" style="8" customWidth="1"/>
    <col min="9918" max="9969" width="17.42578125" style="8" customWidth="1"/>
    <col min="9970" max="9970" width="16.7109375" style="8" customWidth="1"/>
    <col min="9971" max="9986" width="15.42578125" style="8" customWidth="1"/>
    <col min="9987" max="9988" width="13.5703125" style="8" customWidth="1"/>
    <col min="9989" max="9989" width="12.140625" style="8" customWidth="1"/>
    <col min="9990" max="9990" width="13.5703125" style="8" customWidth="1"/>
    <col min="9991" max="9991" width="19.7109375" style="8" customWidth="1"/>
    <col min="9992" max="9992" width="12" style="8" customWidth="1"/>
    <col min="9993" max="9993" width="3.85546875" style="8" customWidth="1"/>
    <col min="9994" max="9994" width="2.7109375" style="8" customWidth="1"/>
    <col min="9995" max="10116" width="10.7109375" style="8"/>
    <col min="10117" max="10117" width="0.140625" style="8" customWidth="1"/>
    <col min="10118" max="10118" width="55.5703125" style="8" customWidth="1"/>
    <col min="10119" max="10119" width="3.42578125" style="8" customWidth="1"/>
    <col min="10120" max="10167" width="23.7109375" style="8" customWidth="1"/>
    <col min="10168" max="10169" width="18" style="8" customWidth="1"/>
    <col min="10170" max="10170" width="18.85546875" style="8" customWidth="1"/>
    <col min="10171" max="10171" width="18.28515625" style="8" customWidth="1"/>
    <col min="10172" max="10172" width="17.28515625" style="8" customWidth="1"/>
    <col min="10173" max="10173" width="14" style="8" customWidth="1"/>
    <col min="10174" max="10225" width="17.42578125" style="8" customWidth="1"/>
    <col min="10226" max="10226" width="16.7109375" style="8" customWidth="1"/>
    <col min="10227" max="10242" width="15.42578125" style="8" customWidth="1"/>
    <col min="10243" max="10244" width="13.5703125" style="8" customWidth="1"/>
    <col min="10245" max="10245" width="12.140625" style="8" customWidth="1"/>
    <col min="10246" max="10246" width="13.5703125" style="8" customWidth="1"/>
    <col min="10247" max="10247" width="19.7109375" style="8" customWidth="1"/>
    <col min="10248" max="10248" width="12" style="8" customWidth="1"/>
    <col min="10249" max="10249" width="3.85546875" style="8" customWidth="1"/>
    <col min="10250" max="10250" width="2.7109375" style="8" customWidth="1"/>
    <col min="10251" max="10372" width="10.7109375" style="8"/>
    <col min="10373" max="10373" width="0.140625" style="8" customWidth="1"/>
    <col min="10374" max="10374" width="55.5703125" style="8" customWidth="1"/>
    <col min="10375" max="10375" width="3.42578125" style="8" customWidth="1"/>
    <col min="10376" max="10423" width="23.7109375" style="8" customWidth="1"/>
    <col min="10424" max="10425" width="18" style="8" customWidth="1"/>
    <col min="10426" max="10426" width="18.85546875" style="8" customWidth="1"/>
    <col min="10427" max="10427" width="18.28515625" style="8" customWidth="1"/>
    <col min="10428" max="10428" width="17.28515625" style="8" customWidth="1"/>
    <col min="10429" max="10429" width="14" style="8" customWidth="1"/>
    <col min="10430" max="10481" width="17.42578125" style="8" customWidth="1"/>
    <col min="10482" max="10482" width="16.7109375" style="8" customWidth="1"/>
    <col min="10483" max="10498" width="15.42578125" style="8" customWidth="1"/>
    <col min="10499" max="10500" width="13.5703125" style="8" customWidth="1"/>
    <col min="10501" max="10501" width="12.140625" style="8" customWidth="1"/>
    <col min="10502" max="10502" width="13.5703125" style="8" customWidth="1"/>
    <col min="10503" max="10503" width="19.7109375" style="8" customWidth="1"/>
    <col min="10504" max="10504" width="12" style="8" customWidth="1"/>
    <col min="10505" max="10505" width="3.85546875" style="8" customWidth="1"/>
    <col min="10506" max="10506" width="2.7109375" style="8" customWidth="1"/>
    <col min="10507" max="10628" width="10.7109375" style="8"/>
    <col min="10629" max="10629" width="0.140625" style="8" customWidth="1"/>
    <col min="10630" max="10630" width="55.5703125" style="8" customWidth="1"/>
    <col min="10631" max="10631" width="3.42578125" style="8" customWidth="1"/>
    <col min="10632" max="10679" width="23.7109375" style="8" customWidth="1"/>
    <col min="10680" max="10681" width="18" style="8" customWidth="1"/>
    <col min="10682" max="10682" width="18.85546875" style="8" customWidth="1"/>
    <col min="10683" max="10683" width="18.28515625" style="8" customWidth="1"/>
    <col min="10684" max="10684" width="17.28515625" style="8" customWidth="1"/>
    <col min="10685" max="10685" width="14" style="8" customWidth="1"/>
    <col min="10686" max="10737" width="17.42578125" style="8" customWidth="1"/>
    <col min="10738" max="10738" width="16.7109375" style="8" customWidth="1"/>
    <col min="10739" max="10754" width="15.42578125" style="8" customWidth="1"/>
    <col min="10755" max="10756" width="13.5703125" style="8" customWidth="1"/>
    <col min="10757" max="10757" width="12.140625" style="8" customWidth="1"/>
    <col min="10758" max="10758" width="13.5703125" style="8" customWidth="1"/>
    <col min="10759" max="10759" width="19.7109375" style="8" customWidth="1"/>
    <col min="10760" max="10760" width="12" style="8" customWidth="1"/>
    <col min="10761" max="10761" width="3.85546875" style="8" customWidth="1"/>
    <col min="10762" max="10762" width="2.7109375" style="8" customWidth="1"/>
    <col min="10763" max="10884" width="10.7109375" style="8"/>
    <col min="10885" max="10885" width="0.140625" style="8" customWidth="1"/>
    <col min="10886" max="10886" width="55.5703125" style="8" customWidth="1"/>
    <col min="10887" max="10887" width="3.42578125" style="8" customWidth="1"/>
    <col min="10888" max="10935" width="23.7109375" style="8" customWidth="1"/>
    <col min="10936" max="10937" width="18" style="8" customWidth="1"/>
    <col min="10938" max="10938" width="18.85546875" style="8" customWidth="1"/>
    <col min="10939" max="10939" width="18.28515625" style="8" customWidth="1"/>
    <col min="10940" max="10940" width="17.28515625" style="8" customWidth="1"/>
    <col min="10941" max="10941" width="14" style="8" customWidth="1"/>
    <col min="10942" max="10993" width="17.42578125" style="8" customWidth="1"/>
    <col min="10994" max="10994" width="16.7109375" style="8" customWidth="1"/>
    <col min="10995" max="11010" width="15.42578125" style="8" customWidth="1"/>
    <col min="11011" max="11012" width="13.5703125" style="8" customWidth="1"/>
    <col min="11013" max="11013" width="12.140625" style="8" customWidth="1"/>
    <col min="11014" max="11014" width="13.5703125" style="8" customWidth="1"/>
    <col min="11015" max="11015" width="19.7109375" style="8" customWidth="1"/>
    <col min="11016" max="11016" width="12" style="8" customWidth="1"/>
    <col min="11017" max="11017" width="3.85546875" style="8" customWidth="1"/>
    <col min="11018" max="11018" width="2.7109375" style="8" customWidth="1"/>
    <col min="11019" max="11140" width="10.7109375" style="8"/>
    <col min="11141" max="11141" width="0.140625" style="8" customWidth="1"/>
    <col min="11142" max="11142" width="55.5703125" style="8" customWidth="1"/>
    <col min="11143" max="11143" width="3.42578125" style="8" customWidth="1"/>
    <col min="11144" max="11191" width="23.7109375" style="8" customWidth="1"/>
    <col min="11192" max="11193" width="18" style="8" customWidth="1"/>
    <col min="11194" max="11194" width="18.85546875" style="8" customWidth="1"/>
    <col min="11195" max="11195" width="18.28515625" style="8" customWidth="1"/>
    <col min="11196" max="11196" width="17.28515625" style="8" customWidth="1"/>
    <col min="11197" max="11197" width="14" style="8" customWidth="1"/>
    <col min="11198" max="11249" width="17.42578125" style="8" customWidth="1"/>
    <col min="11250" max="11250" width="16.7109375" style="8" customWidth="1"/>
    <col min="11251" max="11266" width="15.42578125" style="8" customWidth="1"/>
    <col min="11267" max="11268" width="13.5703125" style="8" customWidth="1"/>
    <col min="11269" max="11269" width="12.140625" style="8" customWidth="1"/>
    <col min="11270" max="11270" width="13.5703125" style="8" customWidth="1"/>
    <col min="11271" max="11271" width="19.7109375" style="8" customWidth="1"/>
    <col min="11272" max="11272" width="12" style="8" customWidth="1"/>
    <col min="11273" max="11273" width="3.85546875" style="8" customWidth="1"/>
    <col min="11274" max="11274" width="2.7109375" style="8" customWidth="1"/>
    <col min="11275" max="11396" width="10.7109375" style="8"/>
    <col min="11397" max="11397" width="0.140625" style="8" customWidth="1"/>
    <col min="11398" max="11398" width="55.5703125" style="8" customWidth="1"/>
    <col min="11399" max="11399" width="3.42578125" style="8" customWidth="1"/>
    <col min="11400" max="11447" width="23.7109375" style="8" customWidth="1"/>
    <col min="11448" max="11449" width="18" style="8" customWidth="1"/>
    <col min="11450" max="11450" width="18.85546875" style="8" customWidth="1"/>
    <col min="11451" max="11451" width="18.28515625" style="8" customWidth="1"/>
    <col min="11452" max="11452" width="17.28515625" style="8" customWidth="1"/>
    <col min="11453" max="11453" width="14" style="8" customWidth="1"/>
    <col min="11454" max="11505" width="17.42578125" style="8" customWidth="1"/>
    <col min="11506" max="11506" width="16.7109375" style="8" customWidth="1"/>
    <col min="11507" max="11522" width="15.42578125" style="8" customWidth="1"/>
    <col min="11523" max="11524" width="13.5703125" style="8" customWidth="1"/>
    <col min="11525" max="11525" width="12.140625" style="8" customWidth="1"/>
    <col min="11526" max="11526" width="13.5703125" style="8" customWidth="1"/>
    <col min="11527" max="11527" width="19.7109375" style="8" customWidth="1"/>
    <col min="11528" max="11528" width="12" style="8" customWidth="1"/>
    <col min="11529" max="11529" width="3.85546875" style="8" customWidth="1"/>
    <col min="11530" max="11530" width="2.7109375" style="8" customWidth="1"/>
    <col min="11531" max="11652" width="10.7109375" style="8"/>
    <col min="11653" max="11653" width="0.140625" style="8" customWidth="1"/>
    <col min="11654" max="11654" width="55.5703125" style="8" customWidth="1"/>
    <col min="11655" max="11655" width="3.42578125" style="8" customWidth="1"/>
    <col min="11656" max="11703" width="23.7109375" style="8" customWidth="1"/>
    <col min="11704" max="11705" width="18" style="8" customWidth="1"/>
    <col min="11706" max="11706" width="18.85546875" style="8" customWidth="1"/>
    <col min="11707" max="11707" width="18.28515625" style="8" customWidth="1"/>
    <col min="11708" max="11708" width="17.28515625" style="8" customWidth="1"/>
    <col min="11709" max="11709" width="14" style="8" customWidth="1"/>
    <col min="11710" max="11761" width="17.42578125" style="8" customWidth="1"/>
    <col min="11762" max="11762" width="16.7109375" style="8" customWidth="1"/>
    <col min="11763" max="11778" width="15.42578125" style="8" customWidth="1"/>
    <col min="11779" max="11780" width="13.5703125" style="8" customWidth="1"/>
    <col min="11781" max="11781" width="12.140625" style="8" customWidth="1"/>
    <col min="11782" max="11782" width="13.5703125" style="8" customWidth="1"/>
    <col min="11783" max="11783" width="19.7109375" style="8" customWidth="1"/>
    <col min="11784" max="11784" width="12" style="8" customWidth="1"/>
    <col min="11785" max="11785" width="3.85546875" style="8" customWidth="1"/>
    <col min="11786" max="11786" width="2.7109375" style="8" customWidth="1"/>
    <col min="11787" max="11908" width="10.7109375" style="8"/>
    <col min="11909" max="11909" width="0.140625" style="8" customWidth="1"/>
    <col min="11910" max="11910" width="55.5703125" style="8" customWidth="1"/>
    <col min="11911" max="11911" width="3.42578125" style="8" customWidth="1"/>
    <col min="11912" max="11959" width="23.7109375" style="8" customWidth="1"/>
    <col min="11960" max="11961" width="18" style="8" customWidth="1"/>
    <col min="11962" max="11962" width="18.85546875" style="8" customWidth="1"/>
    <col min="11963" max="11963" width="18.28515625" style="8" customWidth="1"/>
    <col min="11964" max="11964" width="17.28515625" style="8" customWidth="1"/>
    <col min="11965" max="11965" width="14" style="8" customWidth="1"/>
    <col min="11966" max="12017" width="17.42578125" style="8" customWidth="1"/>
    <col min="12018" max="12018" width="16.7109375" style="8" customWidth="1"/>
    <col min="12019" max="12034" width="15.42578125" style="8" customWidth="1"/>
    <col min="12035" max="12036" width="13.5703125" style="8" customWidth="1"/>
    <col min="12037" max="12037" width="12.140625" style="8" customWidth="1"/>
    <col min="12038" max="12038" width="13.5703125" style="8" customWidth="1"/>
    <col min="12039" max="12039" width="19.7109375" style="8" customWidth="1"/>
    <col min="12040" max="12040" width="12" style="8" customWidth="1"/>
    <col min="12041" max="12041" width="3.85546875" style="8" customWidth="1"/>
    <col min="12042" max="12042" width="2.7109375" style="8" customWidth="1"/>
    <col min="12043" max="12164" width="10.7109375" style="8"/>
    <col min="12165" max="12165" width="0.140625" style="8" customWidth="1"/>
    <col min="12166" max="12166" width="55.5703125" style="8" customWidth="1"/>
    <col min="12167" max="12167" width="3.42578125" style="8" customWidth="1"/>
    <col min="12168" max="12215" width="23.7109375" style="8" customWidth="1"/>
    <col min="12216" max="12217" width="18" style="8" customWidth="1"/>
    <col min="12218" max="12218" width="18.85546875" style="8" customWidth="1"/>
    <col min="12219" max="12219" width="18.28515625" style="8" customWidth="1"/>
    <col min="12220" max="12220" width="17.28515625" style="8" customWidth="1"/>
    <col min="12221" max="12221" width="14" style="8" customWidth="1"/>
    <col min="12222" max="12273" width="17.42578125" style="8" customWidth="1"/>
    <col min="12274" max="12274" width="16.7109375" style="8" customWidth="1"/>
    <col min="12275" max="12290" width="15.42578125" style="8" customWidth="1"/>
    <col min="12291" max="12292" width="13.5703125" style="8" customWidth="1"/>
    <col min="12293" max="12293" width="12.140625" style="8" customWidth="1"/>
    <col min="12294" max="12294" width="13.5703125" style="8" customWidth="1"/>
    <col min="12295" max="12295" width="19.7109375" style="8" customWidth="1"/>
    <col min="12296" max="12296" width="12" style="8" customWidth="1"/>
    <col min="12297" max="12297" width="3.85546875" style="8" customWidth="1"/>
    <col min="12298" max="12298" width="2.7109375" style="8" customWidth="1"/>
    <col min="12299" max="12420" width="10.7109375" style="8"/>
    <col min="12421" max="12421" width="0.140625" style="8" customWidth="1"/>
    <col min="12422" max="12422" width="55.5703125" style="8" customWidth="1"/>
    <col min="12423" max="12423" width="3.42578125" style="8" customWidth="1"/>
    <col min="12424" max="12471" width="23.7109375" style="8" customWidth="1"/>
    <col min="12472" max="12473" width="18" style="8" customWidth="1"/>
    <col min="12474" max="12474" width="18.85546875" style="8" customWidth="1"/>
    <col min="12475" max="12475" width="18.28515625" style="8" customWidth="1"/>
    <col min="12476" max="12476" width="17.28515625" style="8" customWidth="1"/>
    <col min="12477" max="12477" width="14" style="8" customWidth="1"/>
    <col min="12478" max="12529" width="17.42578125" style="8" customWidth="1"/>
    <col min="12530" max="12530" width="16.7109375" style="8" customWidth="1"/>
    <col min="12531" max="12546" width="15.42578125" style="8" customWidth="1"/>
    <col min="12547" max="12548" width="13.5703125" style="8" customWidth="1"/>
    <col min="12549" max="12549" width="12.140625" style="8" customWidth="1"/>
    <col min="12550" max="12550" width="13.5703125" style="8" customWidth="1"/>
    <col min="12551" max="12551" width="19.7109375" style="8" customWidth="1"/>
    <col min="12552" max="12552" width="12" style="8" customWidth="1"/>
    <col min="12553" max="12553" width="3.85546875" style="8" customWidth="1"/>
    <col min="12554" max="12554" width="2.7109375" style="8" customWidth="1"/>
    <col min="12555" max="12676" width="10.7109375" style="8"/>
    <col min="12677" max="12677" width="0.140625" style="8" customWidth="1"/>
    <col min="12678" max="12678" width="55.5703125" style="8" customWidth="1"/>
    <col min="12679" max="12679" width="3.42578125" style="8" customWidth="1"/>
    <col min="12680" max="12727" width="23.7109375" style="8" customWidth="1"/>
    <col min="12728" max="12729" width="18" style="8" customWidth="1"/>
    <col min="12730" max="12730" width="18.85546875" style="8" customWidth="1"/>
    <col min="12731" max="12731" width="18.28515625" style="8" customWidth="1"/>
    <col min="12732" max="12732" width="17.28515625" style="8" customWidth="1"/>
    <col min="12733" max="12733" width="14" style="8" customWidth="1"/>
    <col min="12734" max="12785" width="17.42578125" style="8" customWidth="1"/>
    <col min="12786" max="12786" width="16.7109375" style="8" customWidth="1"/>
    <col min="12787" max="12802" width="15.42578125" style="8" customWidth="1"/>
    <col min="12803" max="12804" width="13.5703125" style="8" customWidth="1"/>
    <col min="12805" max="12805" width="12.140625" style="8" customWidth="1"/>
    <col min="12806" max="12806" width="13.5703125" style="8" customWidth="1"/>
    <col min="12807" max="12807" width="19.7109375" style="8" customWidth="1"/>
    <col min="12808" max="12808" width="12" style="8" customWidth="1"/>
    <col min="12809" max="12809" width="3.85546875" style="8" customWidth="1"/>
    <col min="12810" max="12810" width="2.7109375" style="8" customWidth="1"/>
    <col min="12811" max="12932" width="10.7109375" style="8"/>
    <col min="12933" max="12933" width="0.140625" style="8" customWidth="1"/>
    <col min="12934" max="12934" width="55.5703125" style="8" customWidth="1"/>
    <col min="12935" max="12935" width="3.42578125" style="8" customWidth="1"/>
    <col min="12936" max="12983" width="23.7109375" style="8" customWidth="1"/>
    <col min="12984" max="12985" width="18" style="8" customWidth="1"/>
    <col min="12986" max="12986" width="18.85546875" style="8" customWidth="1"/>
    <col min="12987" max="12987" width="18.28515625" style="8" customWidth="1"/>
    <col min="12988" max="12988" width="17.28515625" style="8" customWidth="1"/>
    <col min="12989" max="12989" width="14" style="8" customWidth="1"/>
    <col min="12990" max="13041" width="17.42578125" style="8" customWidth="1"/>
    <col min="13042" max="13042" width="16.7109375" style="8" customWidth="1"/>
    <col min="13043" max="13058" width="15.42578125" style="8" customWidth="1"/>
    <col min="13059" max="13060" width="13.5703125" style="8" customWidth="1"/>
    <col min="13061" max="13061" width="12.140625" style="8" customWidth="1"/>
    <col min="13062" max="13062" width="13.5703125" style="8" customWidth="1"/>
    <col min="13063" max="13063" width="19.7109375" style="8" customWidth="1"/>
    <col min="13064" max="13064" width="12" style="8" customWidth="1"/>
    <col min="13065" max="13065" width="3.85546875" style="8" customWidth="1"/>
    <col min="13066" max="13066" width="2.7109375" style="8" customWidth="1"/>
    <col min="13067" max="13188" width="10.7109375" style="8"/>
    <col min="13189" max="13189" width="0.140625" style="8" customWidth="1"/>
    <col min="13190" max="13190" width="55.5703125" style="8" customWidth="1"/>
    <col min="13191" max="13191" width="3.42578125" style="8" customWidth="1"/>
    <col min="13192" max="13239" width="23.7109375" style="8" customWidth="1"/>
    <col min="13240" max="13241" width="18" style="8" customWidth="1"/>
    <col min="13242" max="13242" width="18.85546875" style="8" customWidth="1"/>
    <col min="13243" max="13243" width="18.28515625" style="8" customWidth="1"/>
    <col min="13244" max="13244" width="17.28515625" style="8" customWidth="1"/>
    <col min="13245" max="13245" width="14" style="8" customWidth="1"/>
    <col min="13246" max="13297" width="17.42578125" style="8" customWidth="1"/>
    <col min="13298" max="13298" width="16.7109375" style="8" customWidth="1"/>
    <col min="13299" max="13314" width="15.42578125" style="8" customWidth="1"/>
    <col min="13315" max="13316" width="13.5703125" style="8" customWidth="1"/>
    <col min="13317" max="13317" width="12.140625" style="8" customWidth="1"/>
    <col min="13318" max="13318" width="13.5703125" style="8" customWidth="1"/>
    <col min="13319" max="13319" width="19.7109375" style="8" customWidth="1"/>
    <col min="13320" max="13320" width="12" style="8" customWidth="1"/>
    <col min="13321" max="13321" width="3.85546875" style="8" customWidth="1"/>
    <col min="13322" max="13322" width="2.7109375" style="8" customWidth="1"/>
    <col min="13323" max="13444" width="10.7109375" style="8"/>
    <col min="13445" max="13445" width="0.140625" style="8" customWidth="1"/>
    <col min="13446" max="13446" width="55.5703125" style="8" customWidth="1"/>
    <col min="13447" max="13447" width="3.42578125" style="8" customWidth="1"/>
    <col min="13448" max="13495" width="23.7109375" style="8" customWidth="1"/>
    <col min="13496" max="13497" width="18" style="8" customWidth="1"/>
    <col min="13498" max="13498" width="18.85546875" style="8" customWidth="1"/>
    <col min="13499" max="13499" width="18.28515625" style="8" customWidth="1"/>
    <col min="13500" max="13500" width="17.28515625" style="8" customWidth="1"/>
    <col min="13501" max="13501" width="14" style="8" customWidth="1"/>
    <col min="13502" max="13553" width="17.42578125" style="8" customWidth="1"/>
    <col min="13554" max="13554" width="16.7109375" style="8" customWidth="1"/>
    <col min="13555" max="13570" width="15.42578125" style="8" customWidth="1"/>
    <col min="13571" max="13572" width="13.5703125" style="8" customWidth="1"/>
    <col min="13573" max="13573" width="12.140625" style="8" customWidth="1"/>
    <col min="13574" max="13574" width="13.5703125" style="8" customWidth="1"/>
    <col min="13575" max="13575" width="19.7109375" style="8" customWidth="1"/>
    <col min="13576" max="13576" width="12" style="8" customWidth="1"/>
    <col min="13577" max="13577" width="3.85546875" style="8" customWidth="1"/>
    <col min="13578" max="13578" width="2.7109375" style="8" customWidth="1"/>
    <col min="13579" max="13700" width="10.7109375" style="8"/>
    <col min="13701" max="13701" width="0.140625" style="8" customWidth="1"/>
    <col min="13702" max="13702" width="55.5703125" style="8" customWidth="1"/>
    <col min="13703" max="13703" width="3.42578125" style="8" customWidth="1"/>
    <col min="13704" max="13751" width="23.7109375" style="8" customWidth="1"/>
    <col min="13752" max="13753" width="18" style="8" customWidth="1"/>
    <col min="13754" max="13754" width="18.85546875" style="8" customWidth="1"/>
    <col min="13755" max="13755" width="18.28515625" style="8" customWidth="1"/>
    <col min="13756" max="13756" width="17.28515625" style="8" customWidth="1"/>
    <col min="13757" max="13757" width="14" style="8" customWidth="1"/>
    <col min="13758" max="13809" width="17.42578125" style="8" customWidth="1"/>
    <col min="13810" max="13810" width="16.7109375" style="8" customWidth="1"/>
    <col min="13811" max="13826" width="15.42578125" style="8" customWidth="1"/>
    <col min="13827" max="13828" width="13.5703125" style="8" customWidth="1"/>
    <col min="13829" max="13829" width="12.140625" style="8" customWidth="1"/>
    <col min="13830" max="13830" width="13.5703125" style="8" customWidth="1"/>
    <col min="13831" max="13831" width="19.7109375" style="8" customWidth="1"/>
    <col min="13832" max="13832" width="12" style="8" customWidth="1"/>
    <col min="13833" max="13833" width="3.85546875" style="8" customWidth="1"/>
    <col min="13834" max="13834" width="2.7109375" style="8" customWidth="1"/>
    <col min="13835" max="13956" width="10.7109375" style="8"/>
    <col min="13957" max="13957" width="0.140625" style="8" customWidth="1"/>
    <col min="13958" max="13958" width="55.5703125" style="8" customWidth="1"/>
    <col min="13959" max="13959" width="3.42578125" style="8" customWidth="1"/>
    <col min="13960" max="14007" width="23.7109375" style="8" customWidth="1"/>
    <col min="14008" max="14009" width="18" style="8" customWidth="1"/>
    <col min="14010" max="14010" width="18.85546875" style="8" customWidth="1"/>
    <col min="14011" max="14011" width="18.28515625" style="8" customWidth="1"/>
    <col min="14012" max="14012" width="17.28515625" style="8" customWidth="1"/>
    <col min="14013" max="14013" width="14" style="8" customWidth="1"/>
    <col min="14014" max="14065" width="17.42578125" style="8" customWidth="1"/>
    <col min="14066" max="14066" width="16.7109375" style="8" customWidth="1"/>
    <col min="14067" max="14082" width="15.42578125" style="8" customWidth="1"/>
    <col min="14083" max="14084" width="13.5703125" style="8" customWidth="1"/>
    <col min="14085" max="14085" width="12.140625" style="8" customWidth="1"/>
    <col min="14086" max="14086" width="13.5703125" style="8" customWidth="1"/>
    <col min="14087" max="14087" width="19.7109375" style="8" customWidth="1"/>
    <col min="14088" max="14088" width="12" style="8" customWidth="1"/>
    <col min="14089" max="14089" width="3.85546875" style="8" customWidth="1"/>
    <col min="14090" max="14090" width="2.7109375" style="8" customWidth="1"/>
    <col min="14091" max="14212" width="10.7109375" style="8"/>
    <col min="14213" max="14213" width="0.140625" style="8" customWidth="1"/>
    <col min="14214" max="14214" width="55.5703125" style="8" customWidth="1"/>
    <col min="14215" max="14215" width="3.42578125" style="8" customWidth="1"/>
    <col min="14216" max="14263" width="23.7109375" style="8" customWidth="1"/>
    <col min="14264" max="14265" width="18" style="8" customWidth="1"/>
    <col min="14266" max="14266" width="18.85546875" style="8" customWidth="1"/>
    <col min="14267" max="14267" width="18.28515625" style="8" customWidth="1"/>
    <col min="14268" max="14268" width="17.28515625" style="8" customWidth="1"/>
    <col min="14269" max="14269" width="14" style="8" customWidth="1"/>
    <col min="14270" max="14321" width="17.42578125" style="8" customWidth="1"/>
    <col min="14322" max="14322" width="16.7109375" style="8" customWidth="1"/>
    <col min="14323" max="14338" width="15.42578125" style="8" customWidth="1"/>
    <col min="14339" max="14340" width="13.5703125" style="8" customWidth="1"/>
    <col min="14341" max="14341" width="12.140625" style="8" customWidth="1"/>
    <col min="14342" max="14342" width="13.5703125" style="8" customWidth="1"/>
    <col min="14343" max="14343" width="19.7109375" style="8" customWidth="1"/>
    <col min="14344" max="14344" width="12" style="8" customWidth="1"/>
    <col min="14345" max="14345" width="3.85546875" style="8" customWidth="1"/>
    <col min="14346" max="14346" width="2.7109375" style="8" customWidth="1"/>
    <col min="14347" max="14468" width="10.7109375" style="8"/>
    <col min="14469" max="14469" width="0.140625" style="8" customWidth="1"/>
    <col min="14470" max="14470" width="55.5703125" style="8" customWidth="1"/>
    <col min="14471" max="14471" width="3.42578125" style="8" customWidth="1"/>
    <col min="14472" max="14519" width="23.7109375" style="8" customWidth="1"/>
    <col min="14520" max="14521" width="18" style="8" customWidth="1"/>
    <col min="14522" max="14522" width="18.85546875" style="8" customWidth="1"/>
    <col min="14523" max="14523" width="18.28515625" style="8" customWidth="1"/>
    <col min="14524" max="14524" width="17.28515625" style="8" customWidth="1"/>
    <col min="14525" max="14525" width="14" style="8" customWidth="1"/>
    <col min="14526" max="14577" width="17.42578125" style="8" customWidth="1"/>
    <col min="14578" max="14578" width="16.7109375" style="8" customWidth="1"/>
    <col min="14579" max="14594" width="15.42578125" style="8" customWidth="1"/>
    <col min="14595" max="14596" width="13.5703125" style="8" customWidth="1"/>
    <col min="14597" max="14597" width="12.140625" style="8" customWidth="1"/>
    <col min="14598" max="14598" width="13.5703125" style="8" customWidth="1"/>
    <col min="14599" max="14599" width="19.7109375" style="8" customWidth="1"/>
    <col min="14600" max="14600" width="12" style="8" customWidth="1"/>
    <col min="14601" max="14601" width="3.85546875" style="8" customWidth="1"/>
    <col min="14602" max="14602" width="2.7109375" style="8" customWidth="1"/>
    <col min="14603" max="14724" width="10.7109375" style="8"/>
    <col min="14725" max="14725" width="0.140625" style="8" customWidth="1"/>
    <col min="14726" max="14726" width="55.5703125" style="8" customWidth="1"/>
    <col min="14727" max="14727" width="3.42578125" style="8" customWidth="1"/>
    <col min="14728" max="14775" width="23.7109375" style="8" customWidth="1"/>
    <col min="14776" max="14777" width="18" style="8" customWidth="1"/>
    <col min="14778" max="14778" width="18.85546875" style="8" customWidth="1"/>
    <col min="14779" max="14779" width="18.28515625" style="8" customWidth="1"/>
    <col min="14780" max="14780" width="17.28515625" style="8" customWidth="1"/>
    <col min="14781" max="14781" width="14" style="8" customWidth="1"/>
    <col min="14782" max="14833" width="17.42578125" style="8" customWidth="1"/>
    <col min="14834" max="14834" width="16.7109375" style="8" customWidth="1"/>
    <col min="14835" max="14850" width="15.42578125" style="8" customWidth="1"/>
    <col min="14851" max="14852" width="13.5703125" style="8" customWidth="1"/>
    <col min="14853" max="14853" width="12.140625" style="8" customWidth="1"/>
    <col min="14854" max="14854" width="13.5703125" style="8" customWidth="1"/>
    <col min="14855" max="14855" width="19.7109375" style="8" customWidth="1"/>
    <col min="14856" max="14856" width="12" style="8" customWidth="1"/>
    <col min="14857" max="14857" width="3.85546875" style="8" customWidth="1"/>
    <col min="14858" max="14858" width="2.7109375" style="8" customWidth="1"/>
    <col min="14859" max="14980" width="10.7109375" style="8"/>
    <col min="14981" max="14981" width="0.140625" style="8" customWidth="1"/>
    <col min="14982" max="14982" width="55.5703125" style="8" customWidth="1"/>
    <col min="14983" max="14983" width="3.42578125" style="8" customWidth="1"/>
    <col min="14984" max="15031" width="23.7109375" style="8" customWidth="1"/>
    <col min="15032" max="15033" width="18" style="8" customWidth="1"/>
    <col min="15034" max="15034" width="18.85546875" style="8" customWidth="1"/>
    <col min="15035" max="15035" width="18.28515625" style="8" customWidth="1"/>
    <col min="15036" max="15036" width="17.28515625" style="8" customWidth="1"/>
    <col min="15037" max="15037" width="14" style="8" customWidth="1"/>
    <col min="15038" max="15089" width="17.42578125" style="8" customWidth="1"/>
    <col min="15090" max="15090" width="16.7109375" style="8" customWidth="1"/>
    <col min="15091" max="15106" width="15.42578125" style="8" customWidth="1"/>
    <col min="15107" max="15108" width="13.5703125" style="8" customWidth="1"/>
    <col min="15109" max="15109" width="12.140625" style="8" customWidth="1"/>
    <col min="15110" max="15110" width="13.5703125" style="8" customWidth="1"/>
    <col min="15111" max="15111" width="19.7109375" style="8" customWidth="1"/>
    <col min="15112" max="15112" width="12" style="8" customWidth="1"/>
    <col min="15113" max="15113" width="3.85546875" style="8" customWidth="1"/>
    <col min="15114" max="15114" width="2.7109375" style="8" customWidth="1"/>
    <col min="15115" max="15236" width="10.7109375" style="8"/>
    <col min="15237" max="15237" width="0.140625" style="8" customWidth="1"/>
    <col min="15238" max="15238" width="55.5703125" style="8" customWidth="1"/>
    <col min="15239" max="15239" width="3.42578125" style="8" customWidth="1"/>
    <col min="15240" max="15287" width="23.7109375" style="8" customWidth="1"/>
    <col min="15288" max="15289" width="18" style="8" customWidth="1"/>
    <col min="15290" max="15290" width="18.85546875" style="8" customWidth="1"/>
    <col min="15291" max="15291" width="18.28515625" style="8" customWidth="1"/>
    <col min="15292" max="15292" width="17.28515625" style="8" customWidth="1"/>
    <col min="15293" max="15293" width="14" style="8" customWidth="1"/>
    <col min="15294" max="15345" width="17.42578125" style="8" customWidth="1"/>
    <col min="15346" max="15346" width="16.7109375" style="8" customWidth="1"/>
    <col min="15347" max="15362" width="15.42578125" style="8" customWidth="1"/>
    <col min="15363" max="15364" width="13.5703125" style="8" customWidth="1"/>
    <col min="15365" max="15365" width="12.140625" style="8" customWidth="1"/>
    <col min="15366" max="15366" width="13.5703125" style="8" customWidth="1"/>
    <col min="15367" max="15367" width="19.7109375" style="8" customWidth="1"/>
    <col min="15368" max="15368" width="12" style="8" customWidth="1"/>
    <col min="15369" max="15369" width="3.85546875" style="8" customWidth="1"/>
    <col min="15370" max="15370" width="2.7109375" style="8" customWidth="1"/>
    <col min="15371" max="15492" width="10.7109375" style="8"/>
    <col min="15493" max="15493" width="0.140625" style="8" customWidth="1"/>
    <col min="15494" max="15494" width="55.5703125" style="8" customWidth="1"/>
    <col min="15495" max="15495" width="3.42578125" style="8" customWidth="1"/>
    <col min="15496" max="15543" width="23.7109375" style="8" customWidth="1"/>
    <col min="15544" max="15545" width="18" style="8" customWidth="1"/>
    <col min="15546" max="15546" width="18.85546875" style="8" customWidth="1"/>
    <col min="15547" max="15547" width="18.28515625" style="8" customWidth="1"/>
    <col min="15548" max="15548" width="17.28515625" style="8" customWidth="1"/>
    <col min="15549" max="15549" width="14" style="8" customWidth="1"/>
    <col min="15550" max="15601" width="17.42578125" style="8" customWidth="1"/>
    <col min="15602" max="15602" width="16.7109375" style="8" customWidth="1"/>
    <col min="15603" max="15618" width="15.42578125" style="8" customWidth="1"/>
    <col min="15619" max="15620" width="13.5703125" style="8" customWidth="1"/>
    <col min="15621" max="15621" width="12.140625" style="8" customWidth="1"/>
    <col min="15622" max="15622" width="13.5703125" style="8" customWidth="1"/>
    <col min="15623" max="15623" width="19.7109375" style="8" customWidth="1"/>
    <col min="15624" max="15624" width="12" style="8" customWidth="1"/>
    <col min="15625" max="15625" width="3.85546875" style="8" customWidth="1"/>
    <col min="15626" max="15626" width="2.7109375" style="8" customWidth="1"/>
    <col min="15627" max="15748" width="10.7109375" style="8"/>
    <col min="15749" max="15749" width="0.140625" style="8" customWidth="1"/>
    <col min="15750" max="15750" width="55.5703125" style="8" customWidth="1"/>
    <col min="15751" max="15751" width="3.42578125" style="8" customWidth="1"/>
    <col min="15752" max="15799" width="23.7109375" style="8" customWidth="1"/>
    <col min="15800" max="15801" width="18" style="8" customWidth="1"/>
    <col min="15802" max="15802" width="18.85546875" style="8" customWidth="1"/>
    <col min="15803" max="15803" width="18.28515625" style="8" customWidth="1"/>
    <col min="15804" max="15804" width="17.28515625" style="8" customWidth="1"/>
    <col min="15805" max="15805" width="14" style="8" customWidth="1"/>
    <col min="15806" max="15857" width="17.42578125" style="8" customWidth="1"/>
    <col min="15858" max="15858" width="16.7109375" style="8" customWidth="1"/>
    <col min="15859" max="15874" width="15.42578125" style="8" customWidth="1"/>
    <col min="15875" max="15876" width="13.5703125" style="8" customWidth="1"/>
    <col min="15877" max="15877" width="12.140625" style="8" customWidth="1"/>
    <col min="15878" max="15878" width="13.5703125" style="8" customWidth="1"/>
    <col min="15879" max="15879" width="19.7109375" style="8" customWidth="1"/>
    <col min="15880" max="15880" width="12" style="8" customWidth="1"/>
    <col min="15881" max="15881" width="3.85546875" style="8" customWidth="1"/>
    <col min="15882" max="15882" width="2.7109375" style="8" customWidth="1"/>
    <col min="15883" max="16004" width="10.7109375" style="8"/>
    <col min="16005" max="16005" width="0.140625" style="8" customWidth="1"/>
    <col min="16006" max="16006" width="55.5703125" style="8" customWidth="1"/>
    <col min="16007" max="16007" width="3.42578125" style="8" customWidth="1"/>
    <col min="16008" max="16055" width="23.7109375" style="8" customWidth="1"/>
    <col min="16056" max="16057" width="18" style="8" customWidth="1"/>
    <col min="16058" max="16058" width="18.85546875" style="8" customWidth="1"/>
    <col min="16059" max="16059" width="18.28515625" style="8" customWidth="1"/>
    <col min="16060" max="16060" width="17.28515625" style="8" customWidth="1"/>
    <col min="16061" max="16061" width="14" style="8" customWidth="1"/>
    <col min="16062" max="16113" width="17.42578125" style="8" customWidth="1"/>
    <col min="16114" max="16114" width="16.7109375" style="8" customWidth="1"/>
    <col min="16115" max="16130" width="15.42578125" style="8" customWidth="1"/>
    <col min="16131" max="16132" width="13.5703125" style="8" customWidth="1"/>
    <col min="16133" max="16133" width="12.140625" style="8" customWidth="1"/>
    <col min="16134" max="16134" width="13.5703125" style="8" customWidth="1"/>
    <col min="16135" max="16135" width="19.7109375" style="8" customWidth="1"/>
    <col min="16136" max="16136" width="12" style="8" customWidth="1"/>
    <col min="16137" max="16137" width="3.85546875" style="8" customWidth="1"/>
    <col min="16138" max="16138" width="2.7109375" style="8" customWidth="1"/>
    <col min="16139" max="16384" width="10.7109375" style="8"/>
  </cols>
  <sheetData>
    <row r="1" spans="1:134">
      <c r="B1" s="9" t="s">
        <v>0</v>
      </c>
      <c r="C1" s="10"/>
      <c r="D1" s="11"/>
      <c r="E1" s="11"/>
    </row>
    <row r="2" spans="1:134" s="13" customFormat="1">
      <c r="B2" s="14" t="s">
        <v>1</v>
      </c>
      <c r="C2" s="10"/>
      <c r="D2" s="11"/>
      <c r="E2" s="11"/>
      <c r="F2" s="15"/>
      <c r="G2" s="15"/>
      <c r="H2" s="15"/>
      <c r="I2" s="15"/>
      <c r="J2" s="15"/>
    </row>
    <row r="3" spans="1:134" s="16" customFormat="1">
      <c r="B3" s="51" t="s">
        <v>2</v>
      </c>
      <c r="C3" s="51"/>
      <c r="D3" s="52" t="s">
        <v>79</v>
      </c>
      <c r="E3" s="52" t="s">
        <v>80</v>
      </c>
      <c r="F3" s="17"/>
      <c r="G3" s="17"/>
      <c r="H3" s="17"/>
      <c r="I3" s="17"/>
      <c r="J3" s="17"/>
    </row>
    <row r="4" spans="1:134">
      <c r="B4" s="18" t="s">
        <v>3</v>
      </c>
      <c r="C4" s="18"/>
      <c r="D4" s="3">
        <f>3472283.19</f>
        <v>3472283.19</v>
      </c>
      <c r="E4" s="2">
        <f>D19</f>
        <v>2061335.56</v>
      </c>
    </row>
    <row r="5" spans="1:134">
      <c r="B5" s="16" t="s">
        <v>4</v>
      </c>
      <c r="C5" s="16"/>
      <c r="D5" s="19"/>
      <c r="E5" s="53"/>
      <c r="G5" s="1"/>
    </row>
    <row r="6" spans="1:134">
      <c r="B6" s="20" t="s">
        <v>5</v>
      </c>
      <c r="C6" s="20"/>
      <c r="D6" s="41">
        <f>163967.62</f>
        <v>163967.62</v>
      </c>
      <c r="E6" s="54">
        <f>130874.68+24.76</f>
        <v>130899.43999999999</v>
      </c>
      <c r="F6" s="21"/>
      <c r="G6" s="1"/>
    </row>
    <row r="7" spans="1:134">
      <c r="B7" s="20" t="s">
        <v>6</v>
      </c>
      <c r="C7" s="20"/>
      <c r="D7" s="42">
        <v>-1000</v>
      </c>
      <c r="E7" s="55">
        <v>100</v>
      </c>
      <c r="F7" s="21"/>
      <c r="G7" s="1"/>
    </row>
    <row r="8" spans="1:134">
      <c r="B8" s="20" t="s">
        <v>7</v>
      </c>
      <c r="C8" s="20"/>
      <c r="D8" s="41">
        <v>151.38</v>
      </c>
      <c r="E8" s="54">
        <v>122.47</v>
      </c>
      <c r="F8" s="23"/>
      <c r="G8" s="1"/>
    </row>
    <row r="9" spans="1:134">
      <c r="B9" s="20" t="s">
        <v>8</v>
      </c>
      <c r="C9" s="20"/>
      <c r="D9" s="43">
        <f>SUM(D6:D8)</f>
        <v>163119</v>
      </c>
      <c r="E9" s="56">
        <f>SUM(E6:E8)</f>
        <v>131121.90999999997</v>
      </c>
      <c r="F9" s="23"/>
      <c r="G9" s="1"/>
      <c r="I9" s="23"/>
    </row>
    <row r="10" spans="1:134">
      <c r="B10" s="16"/>
      <c r="C10" s="16"/>
      <c r="D10" s="19"/>
      <c r="E10" s="53"/>
      <c r="F10" s="23"/>
      <c r="G10" s="4"/>
    </row>
    <row r="11" spans="1:134">
      <c r="B11" s="8" t="s">
        <v>9</v>
      </c>
      <c r="D11" s="41">
        <f>256309.82+4469+9201.66+48.4+3624.76</f>
        <v>273653.64</v>
      </c>
      <c r="E11" s="54">
        <f>262750.62</f>
        <v>262750.62</v>
      </c>
      <c r="F11" s="1"/>
      <c r="G11" s="1"/>
    </row>
    <row r="12" spans="1:134">
      <c r="B12" s="8" t="s">
        <v>10</v>
      </c>
      <c r="D12" s="44">
        <f>124.67+140.41+110.81+37.1</f>
        <v>412.99</v>
      </c>
      <c r="E12" s="57">
        <f>531.79+542.38+281.79+37.1</f>
        <v>1393.06</v>
      </c>
      <c r="F12" s="1"/>
      <c r="G12" s="23"/>
    </row>
    <row r="13" spans="1:134" s="12" customFormat="1">
      <c r="A13" s="8"/>
      <c r="B13" s="8" t="s">
        <v>11</v>
      </c>
      <c r="C13" s="8"/>
      <c r="D13" s="41">
        <v>0</v>
      </c>
      <c r="E13" s="54">
        <v>5000</v>
      </c>
      <c r="F13" s="1"/>
      <c r="G13" s="24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</row>
    <row r="14" spans="1:134" s="12" customFormat="1">
      <c r="A14" s="8"/>
      <c r="B14" s="8" t="s">
        <v>12</v>
      </c>
      <c r="C14" s="8"/>
      <c r="D14" s="41">
        <v>1000000</v>
      </c>
      <c r="E14" s="54">
        <v>0</v>
      </c>
      <c r="F14" s="1"/>
      <c r="G14" s="24"/>
    </row>
    <row r="15" spans="1:134" s="12" customFormat="1" hidden="1">
      <c r="A15" s="8"/>
      <c r="B15" s="8" t="s">
        <v>13</v>
      </c>
      <c r="C15" s="8"/>
      <c r="D15" s="41">
        <v>0</v>
      </c>
      <c r="E15" s="54">
        <v>0</v>
      </c>
      <c r="F15" s="1"/>
      <c r="G15" s="24"/>
    </row>
    <row r="16" spans="1:134" s="12" customFormat="1">
      <c r="A16" s="8"/>
      <c r="B16" s="8" t="s">
        <v>14</v>
      </c>
      <c r="C16" s="8"/>
      <c r="D16" s="41">
        <v>300000</v>
      </c>
      <c r="E16" s="54">
        <v>300000</v>
      </c>
      <c r="F16" s="1"/>
      <c r="G16" s="23"/>
    </row>
    <row r="17" spans="1:9" s="12" customFormat="1">
      <c r="A17" s="8"/>
      <c r="B17" s="8" t="s">
        <v>15</v>
      </c>
      <c r="C17" s="8"/>
      <c r="D17" s="43">
        <f>SUM(D11:D16)</f>
        <v>1574066.63</v>
      </c>
      <c r="E17" s="56">
        <f>SUM(E11:E16)</f>
        <v>569143.67999999993</v>
      </c>
      <c r="F17" s="1"/>
      <c r="G17" s="23"/>
    </row>
    <row r="18" spans="1:9" s="12" customFormat="1">
      <c r="A18" s="8"/>
      <c r="B18" s="8"/>
      <c r="C18" s="8"/>
      <c r="D18" s="3"/>
      <c r="E18" s="2"/>
      <c r="F18" s="1"/>
      <c r="G18" s="23"/>
    </row>
    <row r="19" spans="1:9" s="12" customFormat="1" ht="13.5" thickBot="1">
      <c r="A19" s="8"/>
      <c r="B19" s="18" t="s">
        <v>16</v>
      </c>
      <c r="C19" s="18"/>
      <c r="D19" s="47">
        <f>D4+D9-D17</f>
        <v>2061335.56</v>
      </c>
      <c r="E19" s="58">
        <f>E4+E9-E17</f>
        <v>1623313.7900000003</v>
      </c>
      <c r="F19" s="1"/>
      <c r="G19" s="23"/>
      <c r="I19" s="23"/>
    </row>
    <row r="20" spans="1:9" s="12" customFormat="1" ht="8.25" customHeight="1" thickTop="1">
      <c r="A20" s="8"/>
      <c r="B20" s="18"/>
      <c r="C20" s="18"/>
      <c r="D20" s="3"/>
      <c r="E20" s="2"/>
      <c r="F20" s="1"/>
      <c r="G20" s="21"/>
    </row>
    <row r="21" spans="1:9" s="12" customFormat="1">
      <c r="A21" s="8"/>
      <c r="B21" s="18"/>
      <c r="C21" s="18"/>
      <c r="D21" s="45">
        <f>+D19-D22</f>
        <v>0</v>
      </c>
      <c r="E21" s="59">
        <f>+E19-E22</f>
        <v>0</v>
      </c>
      <c r="F21" s="1"/>
      <c r="G21" s="23"/>
      <c r="I21" s="23"/>
    </row>
    <row r="22" spans="1:9" s="12" customFormat="1">
      <c r="A22" s="8"/>
      <c r="B22" s="18" t="s">
        <v>17</v>
      </c>
      <c r="C22" s="18"/>
      <c r="D22" s="45">
        <v>2061335.56</v>
      </c>
      <c r="E22" s="59">
        <v>1623313.79</v>
      </c>
      <c r="F22" s="1"/>
    </row>
    <row r="23" spans="1:9" s="12" customFormat="1" ht="13.5" thickBot="1">
      <c r="A23" s="8"/>
      <c r="B23" s="18"/>
      <c r="C23" s="18"/>
      <c r="D23" s="47">
        <f>SUM(D21:D22)</f>
        <v>2061335.56</v>
      </c>
      <c r="E23" s="58">
        <f>SUM(E21:E22)</f>
        <v>1623313.79</v>
      </c>
      <c r="F23" s="23"/>
      <c r="G23" s="23"/>
      <c r="H23" s="23"/>
    </row>
    <row r="24" spans="1:9" s="12" customFormat="1" ht="12" customHeight="1" thickTop="1">
      <c r="A24" s="8"/>
      <c r="B24" s="18"/>
      <c r="C24" s="18"/>
      <c r="D24" s="25"/>
      <c r="E24" s="60"/>
      <c r="F24" s="23"/>
    </row>
    <row r="25" spans="1:9" s="12" customFormat="1">
      <c r="A25" s="8"/>
      <c r="B25" s="51" t="s">
        <v>81</v>
      </c>
      <c r="C25" s="51"/>
      <c r="D25" s="52" t="s">
        <v>79</v>
      </c>
      <c r="E25" s="52" t="s">
        <v>80</v>
      </c>
      <c r="F25" s="23"/>
      <c r="G25" s="23"/>
      <c r="H25" s="1"/>
    </row>
    <row r="26" spans="1:9" s="12" customFormat="1">
      <c r="A26" s="8"/>
      <c r="B26" s="18" t="s">
        <v>18</v>
      </c>
      <c r="C26" s="18"/>
      <c r="D26" s="26">
        <f>70100.44</f>
        <v>70100.44</v>
      </c>
      <c r="E26" s="26">
        <f>D45</f>
        <v>94638.06</v>
      </c>
      <c r="F26" s="23"/>
      <c r="H26" s="1"/>
    </row>
    <row r="27" spans="1:9" s="12" customFormat="1">
      <c r="A27" s="8"/>
      <c r="B27" s="16" t="s">
        <v>4</v>
      </c>
      <c r="C27" s="16"/>
      <c r="D27" s="27"/>
      <c r="E27" s="27"/>
      <c r="F27" s="23"/>
      <c r="H27" s="1"/>
    </row>
    <row r="28" spans="1:9" s="12" customFormat="1">
      <c r="A28" s="8"/>
      <c r="B28" s="20" t="s">
        <v>19</v>
      </c>
      <c r="C28" s="20"/>
      <c r="D28" s="42">
        <v>300000</v>
      </c>
      <c r="E28" s="42">
        <v>300000</v>
      </c>
      <c r="F28" s="23"/>
      <c r="H28" s="1"/>
    </row>
    <row r="29" spans="1:9" s="12" customFormat="1" hidden="1">
      <c r="A29" s="8"/>
      <c r="B29" s="20" t="s">
        <v>6</v>
      </c>
      <c r="C29" s="20"/>
      <c r="D29" s="42">
        <v>0</v>
      </c>
      <c r="E29" s="42">
        <v>0</v>
      </c>
      <c r="F29" s="23"/>
    </row>
    <row r="30" spans="1:9" s="12" customFormat="1">
      <c r="A30" s="8"/>
      <c r="B30" s="20" t="s">
        <v>94</v>
      </c>
      <c r="C30" s="20"/>
      <c r="D30" s="42">
        <v>696.9</v>
      </c>
      <c r="E30" s="42">
        <v>819.89</v>
      </c>
      <c r="F30" s="23"/>
    </row>
    <row r="31" spans="1:9" s="12" customFormat="1" hidden="1">
      <c r="A31" s="8"/>
      <c r="B31" s="8" t="s">
        <v>20</v>
      </c>
      <c r="C31" s="8"/>
      <c r="D31" s="41">
        <v>0</v>
      </c>
      <c r="E31" s="41">
        <v>0</v>
      </c>
      <c r="F31" s="23"/>
    </row>
    <row r="32" spans="1:9" hidden="1">
      <c r="B32" s="8" t="s">
        <v>21</v>
      </c>
      <c r="D32" s="42">
        <v>0</v>
      </c>
      <c r="E32" s="42">
        <v>0</v>
      </c>
      <c r="F32" s="23"/>
    </row>
    <row r="33" spans="1:134" hidden="1">
      <c r="B33" s="8" t="s">
        <v>22</v>
      </c>
      <c r="D33" s="42">
        <v>0</v>
      </c>
      <c r="E33" s="42">
        <v>0</v>
      </c>
    </row>
    <row r="34" spans="1:134" s="28" customFormat="1">
      <c r="B34" s="28" t="s">
        <v>23</v>
      </c>
      <c r="D34" s="46">
        <v>0</v>
      </c>
      <c r="E34" s="46">
        <v>948.75</v>
      </c>
      <c r="F34" s="29"/>
      <c r="G34" s="29"/>
      <c r="H34" s="29"/>
      <c r="I34" s="29"/>
      <c r="J34" s="29"/>
    </row>
    <row r="35" spans="1:134" s="28" customFormat="1" hidden="1">
      <c r="B35" s="28" t="s">
        <v>24</v>
      </c>
      <c r="D35" s="46">
        <v>0</v>
      </c>
      <c r="E35" s="46">
        <v>0</v>
      </c>
      <c r="F35" s="29"/>
      <c r="G35" s="29"/>
      <c r="H35" s="29"/>
      <c r="I35" s="29"/>
      <c r="J35" s="29"/>
    </row>
    <row r="36" spans="1:134">
      <c r="B36" s="8" t="s">
        <v>25</v>
      </c>
      <c r="D36" s="42">
        <v>0</v>
      </c>
      <c r="E36" s="42">
        <f>9182.93+0.44</f>
        <v>9183.3700000000008</v>
      </c>
    </row>
    <row r="37" spans="1:134" hidden="1">
      <c r="B37" s="8" t="s">
        <v>26</v>
      </c>
      <c r="D37" s="42">
        <v>0</v>
      </c>
      <c r="E37" s="42">
        <v>0</v>
      </c>
    </row>
    <row r="38" spans="1:134">
      <c r="B38" s="20" t="s">
        <v>27</v>
      </c>
      <c r="C38" s="20"/>
      <c r="D38" s="5">
        <f>SUM(D28:D37)</f>
        <v>300696.90000000002</v>
      </c>
      <c r="E38" s="5">
        <f>SUM(E28:E37)</f>
        <v>310952.01</v>
      </c>
      <c r="F38" s="23"/>
    </row>
    <row r="39" spans="1:134">
      <c r="B39" s="16" t="s">
        <v>28</v>
      </c>
      <c r="C39" s="16"/>
      <c r="D39" s="30"/>
      <c r="E39" s="30"/>
    </row>
    <row r="40" spans="1:134" hidden="1">
      <c r="B40" s="8" t="s">
        <v>6</v>
      </c>
      <c r="D40" s="42">
        <v>0</v>
      </c>
      <c r="E40" s="42">
        <v>0</v>
      </c>
      <c r="F40" s="23"/>
    </row>
    <row r="41" spans="1:134">
      <c r="B41" s="8" t="s">
        <v>29</v>
      </c>
      <c r="D41" s="42">
        <f>118073.42+102139.84+36595.35</f>
        <v>256808.61000000002</v>
      </c>
      <c r="E41" s="42">
        <f>103700.35+107498.99+10226.92</f>
        <v>221426.26000000004</v>
      </c>
    </row>
    <row r="42" spans="1:134">
      <c r="B42" s="8" t="s">
        <v>30</v>
      </c>
      <c r="D42" s="42">
        <f>2605.07+2445.49+14300.11</f>
        <v>19350.669999999998</v>
      </c>
      <c r="E42" s="42">
        <f>2557.11+2454.54+14488.11</f>
        <v>19499.760000000002</v>
      </c>
    </row>
    <row r="43" spans="1:134">
      <c r="B43" s="8" t="s">
        <v>31</v>
      </c>
      <c r="D43" s="5">
        <f>SUM(D40:D42)</f>
        <v>276159.28000000003</v>
      </c>
      <c r="E43" s="5">
        <f>SUM(E40:E42)</f>
        <v>240926.02000000005</v>
      </c>
    </row>
    <row r="44" spans="1:134">
      <c r="D44" s="48"/>
      <c r="E44" s="48"/>
    </row>
    <row r="45" spans="1:134" s="12" customFormat="1" ht="13.5" thickBot="1">
      <c r="A45" s="8"/>
      <c r="B45" s="18" t="s">
        <v>32</v>
      </c>
      <c r="C45" s="18"/>
      <c r="D45" s="49">
        <f>SUM(D26+D38-D43)</f>
        <v>94638.06</v>
      </c>
      <c r="E45" s="49">
        <f>SUM(E26+E38-E43)</f>
        <v>164664.04999999996</v>
      </c>
      <c r="F45" s="1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</row>
    <row r="46" spans="1:134" s="12" customFormat="1" ht="13.5" thickTop="1">
      <c r="A46" s="8"/>
      <c r="B46" s="18"/>
      <c r="C46" s="18"/>
      <c r="D46" s="31"/>
      <c r="E46" s="31"/>
    </row>
    <row r="47" spans="1:134" s="12" customFormat="1" ht="12.75" customHeight="1">
      <c r="A47" s="8"/>
      <c r="B47" s="18"/>
      <c r="C47" s="18"/>
      <c r="D47" s="45">
        <f>+D45-D48</f>
        <v>0</v>
      </c>
      <c r="E47" s="45">
        <f>+E45-E48</f>
        <v>0</v>
      </c>
    </row>
    <row r="48" spans="1:134" s="12" customFormat="1" ht="12.75" customHeight="1">
      <c r="A48" s="8"/>
      <c r="B48" s="18" t="s">
        <v>17</v>
      </c>
      <c r="C48" s="18"/>
      <c r="D48" s="42">
        <v>94638.06</v>
      </c>
      <c r="E48" s="42">
        <v>164664.04999999999</v>
      </c>
      <c r="G48" s="23"/>
    </row>
    <row r="49" spans="1:7" s="12" customFormat="1" ht="12.75" customHeight="1" thickBot="1">
      <c r="A49" s="8"/>
      <c r="B49" s="8"/>
      <c r="C49" s="8"/>
      <c r="D49" s="49">
        <f>SUM(D47:D48)</f>
        <v>94638.06</v>
      </c>
      <c r="E49" s="49">
        <f>SUM(E47:E48)</f>
        <v>164664.04999999999</v>
      </c>
      <c r="G49" s="23"/>
    </row>
    <row r="50" spans="1:7" s="12" customFormat="1" ht="7.5" customHeight="1" thickTop="1">
      <c r="A50" s="8"/>
      <c r="B50" s="8"/>
      <c r="C50" s="8"/>
      <c r="D50" s="31"/>
      <c r="E50" s="31"/>
    </row>
    <row r="51" spans="1:7" s="12" customFormat="1" ht="5.25" customHeight="1">
      <c r="A51" s="8"/>
      <c r="B51" s="18"/>
      <c r="C51" s="18"/>
      <c r="D51" s="61"/>
      <c r="E51" s="61"/>
    </row>
    <row r="52" spans="1:7" s="12" customFormat="1">
      <c r="A52" s="8"/>
      <c r="B52" s="51" t="s">
        <v>84</v>
      </c>
      <c r="C52" s="51"/>
      <c r="D52" s="52" t="s">
        <v>79</v>
      </c>
      <c r="E52" s="52" t="s">
        <v>80</v>
      </c>
    </row>
    <row r="53" spans="1:7" s="12" customFormat="1">
      <c r="A53" s="8"/>
      <c r="B53" s="18" t="s">
        <v>33</v>
      </c>
      <c r="C53" s="18"/>
      <c r="D53" s="6">
        <f>990782.1</f>
        <v>990782.1</v>
      </c>
      <c r="E53" s="6">
        <f>D67</f>
        <v>992416.2</v>
      </c>
    </row>
    <row r="54" spans="1:7" s="12" customFormat="1">
      <c r="A54" s="8"/>
      <c r="B54" s="16" t="s">
        <v>4</v>
      </c>
      <c r="C54" s="16"/>
      <c r="D54" s="22"/>
      <c r="E54" s="22"/>
    </row>
    <row r="55" spans="1:7" s="12" customFormat="1" hidden="1">
      <c r="A55" s="8"/>
      <c r="B55" s="20" t="s">
        <v>34</v>
      </c>
      <c r="C55" s="20"/>
      <c r="D55" s="50">
        <v>0</v>
      </c>
      <c r="E55" s="50">
        <v>0</v>
      </c>
    </row>
    <row r="56" spans="1:7" s="12" customFormat="1">
      <c r="A56" s="8"/>
      <c r="B56" s="20" t="s">
        <v>7</v>
      </c>
      <c r="C56" s="20"/>
      <c r="D56" s="50">
        <f>3.41</f>
        <v>3.41</v>
      </c>
      <c r="E56" s="50">
        <v>3.05</v>
      </c>
    </row>
    <row r="57" spans="1:7" s="12" customFormat="1" hidden="1">
      <c r="A57" s="8"/>
      <c r="B57" s="20" t="s">
        <v>13</v>
      </c>
      <c r="C57" s="20"/>
      <c r="D57" s="50">
        <v>0</v>
      </c>
      <c r="E57" s="50">
        <v>0</v>
      </c>
    </row>
    <row r="58" spans="1:7" s="12" customFormat="1">
      <c r="A58" s="8"/>
      <c r="B58" s="20" t="s">
        <v>35</v>
      </c>
      <c r="C58" s="20"/>
      <c r="D58" s="50">
        <f>1782.86</f>
        <v>1782.86</v>
      </c>
      <c r="E58" s="50">
        <v>1986.28</v>
      </c>
    </row>
    <row r="59" spans="1:7" s="12" customFormat="1">
      <c r="A59" s="8"/>
      <c r="B59" s="20" t="s">
        <v>8</v>
      </c>
      <c r="C59" s="20"/>
      <c r="D59" s="7">
        <f>SUM(D55:D58)</f>
        <v>1786.27</v>
      </c>
      <c r="E59" s="7">
        <f>SUM(E55:E58)</f>
        <v>1989.33</v>
      </c>
    </row>
    <row r="60" spans="1:7" s="12" customFormat="1">
      <c r="A60" s="8"/>
      <c r="B60" s="16" t="s">
        <v>28</v>
      </c>
      <c r="C60" s="16"/>
      <c r="D60" s="32"/>
      <c r="E60" s="32"/>
    </row>
    <row r="61" spans="1:7" s="12" customFormat="1">
      <c r="A61" s="8"/>
      <c r="B61" s="8" t="s">
        <v>36</v>
      </c>
      <c r="C61" s="8"/>
      <c r="D61" s="50">
        <v>152.16999999999999</v>
      </c>
      <c r="E61" s="50">
        <v>152.59</v>
      </c>
    </row>
    <row r="62" spans="1:7" s="12" customFormat="1" hidden="1">
      <c r="A62" s="8"/>
      <c r="B62" s="8" t="s">
        <v>37</v>
      </c>
      <c r="C62" s="8"/>
      <c r="D62" s="50">
        <v>0</v>
      </c>
      <c r="E62" s="50">
        <v>0</v>
      </c>
    </row>
    <row r="63" spans="1:7" s="12" customFormat="1" hidden="1">
      <c r="A63" s="8"/>
      <c r="B63" s="8" t="s">
        <v>38</v>
      </c>
      <c r="C63" s="8"/>
      <c r="D63" s="50">
        <v>0</v>
      </c>
      <c r="E63" s="50">
        <v>0</v>
      </c>
    </row>
    <row r="64" spans="1:7" s="12" customFormat="1" hidden="1">
      <c r="A64" s="8"/>
      <c r="B64" s="8" t="s">
        <v>39</v>
      </c>
      <c r="C64" s="8"/>
      <c r="D64" s="50">
        <v>0</v>
      </c>
      <c r="E64" s="50">
        <v>0</v>
      </c>
    </row>
    <row r="65" spans="1:5" s="12" customFormat="1">
      <c r="A65" s="8"/>
      <c r="B65" s="8" t="s">
        <v>15</v>
      </c>
      <c r="C65" s="8"/>
      <c r="D65" s="5">
        <f>SUM(D61:D64)</f>
        <v>152.16999999999999</v>
      </c>
      <c r="E65" s="5">
        <f>SUM(E61:E64)</f>
        <v>152.59</v>
      </c>
    </row>
    <row r="66" spans="1:5" s="12" customFormat="1">
      <c r="A66" s="8"/>
      <c r="B66" s="8"/>
      <c r="C66" s="8"/>
      <c r="D66" s="6"/>
      <c r="E66" s="6"/>
    </row>
    <row r="67" spans="1:5" s="12" customFormat="1" ht="13.5" thickBot="1">
      <c r="A67" s="8"/>
      <c r="B67" s="18" t="s">
        <v>40</v>
      </c>
      <c r="C67" s="18"/>
      <c r="D67" s="49">
        <f>D53+D59-D65</f>
        <v>992416.2</v>
      </c>
      <c r="E67" s="49">
        <f>E53+E59-E65</f>
        <v>994252.94</v>
      </c>
    </row>
    <row r="68" spans="1:5" s="12" customFormat="1" ht="13.5" thickTop="1">
      <c r="A68" s="8"/>
      <c r="B68" s="18"/>
      <c r="C68" s="18"/>
      <c r="D68" s="6"/>
      <c r="E68" s="6"/>
    </row>
    <row r="69" spans="1:5" s="12" customFormat="1">
      <c r="A69" s="8"/>
      <c r="B69" s="18" t="s">
        <v>82</v>
      </c>
      <c r="C69" s="18"/>
      <c r="D69" s="48">
        <f>377584.14</f>
        <v>377584.14</v>
      </c>
      <c r="E69" s="48">
        <v>377587.19</v>
      </c>
    </row>
    <row r="70" spans="1:5" s="12" customFormat="1">
      <c r="A70" s="8"/>
      <c r="B70" s="18" t="s">
        <v>83</v>
      </c>
      <c r="C70" s="18"/>
      <c r="D70" s="48">
        <f>500000+114832.06</f>
        <v>614832.06000000006</v>
      </c>
      <c r="E70" s="48">
        <f>500000+116665.75</f>
        <v>616665.75</v>
      </c>
    </row>
    <row r="71" spans="1:5" s="12" customFormat="1" ht="15.75" customHeight="1" thickBot="1">
      <c r="A71" s="8"/>
      <c r="B71" s="18"/>
      <c r="C71" s="18"/>
      <c r="D71" s="49">
        <f>SUM(D69:D70)</f>
        <v>992416.20000000007</v>
      </c>
      <c r="E71" s="49">
        <f>SUM(E69:E70)</f>
        <v>994252.94</v>
      </c>
    </row>
    <row r="72" spans="1:5" s="12" customFormat="1" ht="15" customHeight="1" thickTop="1">
      <c r="A72" s="8"/>
      <c r="B72" s="18"/>
      <c r="C72" s="18"/>
      <c r="D72" s="25"/>
      <c r="E72" s="25"/>
    </row>
    <row r="73" spans="1:5" s="12" customFormat="1">
      <c r="A73" s="8"/>
      <c r="B73" s="51" t="s">
        <v>85</v>
      </c>
      <c r="C73" s="51"/>
      <c r="D73" s="52" t="s">
        <v>79</v>
      </c>
      <c r="E73" s="52" t="s">
        <v>80</v>
      </c>
    </row>
    <row r="74" spans="1:5" s="12" customFormat="1">
      <c r="A74" s="8"/>
      <c r="B74" s="18" t="s">
        <v>41</v>
      </c>
      <c r="C74" s="18"/>
      <c r="D74" s="6">
        <f>2511.11+7657.81</f>
        <v>10168.92</v>
      </c>
      <c r="E74" s="6">
        <f>D88</f>
        <v>7652.99</v>
      </c>
    </row>
    <row r="75" spans="1:5" s="12" customFormat="1">
      <c r="A75" s="8"/>
      <c r="B75" s="18"/>
      <c r="C75" s="18"/>
      <c r="D75" s="30"/>
      <c r="E75" s="30"/>
    </row>
    <row r="76" spans="1:5" s="12" customFormat="1">
      <c r="A76" s="8"/>
      <c r="B76" s="16" t="s">
        <v>42</v>
      </c>
      <c r="C76" s="16"/>
      <c r="D76" s="22"/>
      <c r="E76" s="22"/>
    </row>
    <row r="77" spans="1:5" s="12" customFormat="1" hidden="1">
      <c r="A77" s="8"/>
      <c r="B77" s="20" t="s">
        <v>34</v>
      </c>
      <c r="C77" s="20"/>
      <c r="D77" s="42">
        <v>0</v>
      </c>
      <c r="E77" s="42">
        <v>0</v>
      </c>
    </row>
    <row r="78" spans="1:5" s="12" customFormat="1">
      <c r="A78" s="8"/>
      <c r="B78" s="20" t="s">
        <v>43</v>
      </c>
      <c r="C78" s="20"/>
      <c r="D78" s="42">
        <v>0</v>
      </c>
      <c r="E78" s="42">
        <f>5000</f>
        <v>5000</v>
      </c>
    </row>
    <row r="79" spans="1:5" s="12" customFormat="1">
      <c r="A79" s="8"/>
      <c r="B79" s="20" t="s">
        <v>7</v>
      </c>
      <c r="C79" s="20"/>
      <c r="D79" s="42">
        <f>0.03+0.02+0.02</f>
        <v>7.0000000000000007E-2</v>
      </c>
      <c r="E79" s="42">
        <f>0.02+0.02+0.02</f>
        <v>0.06</v>
      </c>
    </row>
    <row r="80" spans="1:5" s="12" customFormat="1">
      <c r="A80" s="8"/>
      <c r="B80" s="20" t="s">
        <v>8</v>
      </c>
      <c r="C80" s="20"/>
      <c r="D80" s="5">
        <f>SUM(D77:D79)</f>
        <v>7.0000000000000007E-2</v>
      </c>
      <c r="E80" s="5">
        <f>SUM(E77:E79)</f>
        <v>5000.0600000000004</v>
      </c>
    </row>
    <row r="81" spans="1:6" s="12" customFormat="1">
      <c r="A81" s="8"/>
      <c r="B81" s="18"/>
      <c r="C81" s="18"/>
      <c r="D81" s="22"/>
      <c r="E81" s="22"/>
    </row>
    <row r="82" spans="1:6" s="12" customFormat="1">
      <c r="A82" s="8"/>
      <c r="B82" s="16" t="s">
        <v>44</v>
      </c>
      <c r="C82" s="16"/>
      <c r="D82" s="22"/>
      <c r="E82" s="22"/>
    </row>
    <row r="83" spans="1:6" s="12" customFormat="1">
      <c r="A83" s="8"/>
      <c r="B83" s="20" t="s">
        <v>86</v>
      </c>
      <c r="C83" s="20"/>
      <c r="D83" s="42">
        <f>705</f>
        <v>705</v>
      </c>
      <c r="E83" s="42">
        <v>1616</v>
      </c>
    </row>
    <row r="84" spans="1:6" s="12" customFormat="1">
      <c r="A84" s="8"/>
      <c r="B84" s="20" t="s">
        <v>89</v>
      </c>
      <c r="C84" s="20"/>
      <c r="D84" s="42">
        <v>596</v>
      </c>
      <c r="E84" s="42">
        <v>220</v>
      </c>
    </row>
    <row r="85" spans="1:6" s="12" customFormat="1">
      <c r="A85" s="8"/>
      <c r="B85" s="20" t="s">
        <v>87</v>
      </c>
      <c r="C85" s="20"/>
      <c r="D85" s="42">
        <f>1215</f>
        <v>1215</v>
      </c>
      <c r="E85" s="42">
        <v>1575</v>
      </c>
    </row>
    <row r="86" spans="1:6" s="12" customFormat="1">
      <c r="A86" s="8"/>
      <c r="B86" s="18"/>
      <c r="C86" s="18"/>
      <c r="D86" s="5">
        <f>SUM(D83:D85)</f>
        <v>2516</v>
      </c>
      <c r="E86" s="5">
        <f>SUM(E83:E85)</f>
        <v>3411</v>
      </c>
      <c r="F86" s="23"/>
    </row>
    <row r="87" spans="1:6" s="12" customFormat="1" ht="13.5" customHeight="1">
      <c r="A87" s="8"/>
      <c r="B87" s="18"/>
      <c r="C87" s="18"/>
      <c r="D87" s="22"/>
      <c r="E87" s="22"/>
    </row>
    <row r="88" spans="1:6" s="12" customFormat="1" ht="13.5" thickBot="1">
      <c r="A88" s="8"/>
      <c r="B88" s="18" t="s">
        <v>45</v>
      </c>
      <c r="C88" s="18"/>
      <c r="D88" s="49">
        <f>D74+D80-D86</f>
        <v>7652.99</v>
      </c>
      <c r="E88" s="49">
        <f>E74+E80-E86</f>
        <v>9242.0499999999993</v>
      </c>
      <c r="F88" s="23"/>
    </row>
    <row r="89" spans="1:6" s="12" customFormat="1" ht="6.75" customHeight="1" thickTop="1">
      <c r="A89" s="8"/>
      <c r="B89" s="18"/>
      <c r="C89" s="18"/>
      <c r="D89" s="25"/>
      <c r="E89" s="25"/>
    </row>
    <row r="90" spans="1:6" s="12" customFormat="1">
      <c r="A90" s="8"/>
      <c r="B90" s="18"/>
      <c r="C90" s="18"/>
      <c r="D90" s="6"/>
      <c r="E90" s="6"/>
    </row>
    <row r="91" spans="1:6" s="12" customFormat="1">
      <c r="A91" s="8"/>
      <c r="B91" s="18" t="s">
        <v>46</v>
      </c>
      <c r="C91" s="18"/>
      <c r="D91" s="62">
        <f>3535.97</f>
        <v>3535.97</v>
      </c>
      <c r="E91" s="62">
        <v>1919.99</v>
      </c>
    </row>
    <row r="92" spans="1:6" s="12" customFormat="1">
      <c r="A92" s="8"/>
      <c r="B92" s="18" t="s">
        <v>47</v>
      </c>
      <c r="C92" s="18"/>
      <c r="D92" s="62">
        <v>2820.89</v>
      </c>
      <c r="E92" s="62">
        <v>2600.91</v>
      </c>
    </row>
    <row r="93" spans="1:6" s="12" customFormat="1">
      <c r="A93" s="8"/>
      <c r="B93" s="18" t="s">
        <v>88</v>
      </c>
      <c r="C93" s="18"/>
      <c r="D93" s="62">
        <f>1296.13</f>
        <v>1296.1300000000001</v>
      </c>
      <c r="E93" s="62">
        <v>4721.1499999999996</v>
      </c>
    </row>
    <row r="94" spans="1:6" s="12" customFormat="1" ht="13.5" thickBot="1">
      <c r="A94" s="8"/>
      <c r="B94" s="18"/>
      <c r="C94" s="18"/>
      <c r="D94" s="63">
        <f>SUM(D91:D93)</f>
        <v>7652.99</v>
      </c>
      <c r="E94" s="63">
        <f>SUM(E91:E93)</f>
        <v>9242.0499999999993</v>
      </c>
    </row>
    <row r="95" spans="1:6" s="12" customFormat="1" ht="7.5" customHeight="1" thickTop="1">
      <c r="A95" s="8"/>
      <c r="B95" s="18"/>
      <c r="C95" s="18"/>
      <c r="D95" s="33"/>
      <c r="E95" s="33"/>
    </row>
    <row r="96" spans="1:6" s="12" customFormat="1">
      <c r="A96" s="8"/>
      <c r="B96" s="51" t="s">
        <v>48</v>
      </c>
      <c r="C96" s="51"/>
      <c r="D96" s="52" t="s">
        <v>79</v>
      </c>
      <c r="E96" s="52" t="s">
        <v>80</v>
      </c>
    </row>
    <row r="97" spans="1:10" s="12" customFormat="1">
      <c r="B97" s="34"/>
      <c r="C97" s="34"/>
      <c r="D97" s="27"/>
      <c r="E97" s="27"/>
    </row>
    <row r="98" spans="1:10" s="12" customFormat="1">
      <c r="A98" s="8"/>
      <c r="B98" s="18" t="s">
        <v>49</v>
      </c>
      <c r="C98" s="18"/>
      <c r="D98" s="6">
        <v>1744228.24</v>
      </c>
      <c r="E98" s="6">
        <f>D111</f>
        <v>1807207.65</v>
      </c>
    </row>
    <row r="99" spans="1:10" s="12" customFormat="1">
      <c r="A99" s="8"/>
      <c r="B99" s="8"/>
      <c r="C99" s="8"/>
      <c r="D99" s="30"/>
      <c r="E99" s="30"/>
    </row>
    <row r="100" spans="1:10" s="12" customFormat="1">
      <c r="A100" s="8"/>
      <c r="B100" s="16" t="s">
        <v>42</v>
      </c>
      <c r="C100" s="16"/>
      <c r="D100" s="30"/>
      <c r="E100" s="30"/>
    </row>
    <row r="101" spans="1:10" hidden="1">
      <c r="B101" s="8" t="s">
        <v>50</v>
      </c>
      <c r="D101" s="42">
        <v>0</v>
      </c>
      <c r="E101" s="42">
        <v>0</v>
      </c>
    </row>
    <row r="102" spans="1:10" hidden="1">
      <c r="B102" s="8" t="s">
        <v>51</v>
      </c>
      <c r="D102" s="42">
        <v>0</v>
      </c>
      <c r="E102" s="42">
        <v>0</v>
      </c>
    </row>
    <row r="103" spans="1:10">
      <c r="B103" s="8" t="s">
        <v>90</v>
      </c>
      <c r="D103" s="42">
        <v>57012.5</v>
      </c>
      <c r="E103" s="42">
        <v>0</v>
      </c>
    </row>
    <row r="104" spans="1:10">
      <c r="B104" s="8" t="s">
        <v>91</v>
      </c>
      <c r="D104" s="42">
        <f>4.09+1064.11+4898.71</f>
        <v>5966.91</v>
      </c>
      <c r="E104" s="42">
        <f>1064.63+6</f>
        <v>1070.6300000000001</v>
      </c>
    </row>
    <row r="105" spans="1:10">
      <c r="B105" s="8" t="s">
        <v>8</v>
      </c>
      <c r="D105" s="5">
        <f>SUM(D101:D104)</f>
        <v>62979.41</v>
      </c>
      <c r="E105" s="5">
        <f>SUM(E101:E104)</f>
        <v>1070.6300000000001</v>
      </c>
    </row>
    <row r="106" spans="1:10">
      <c r="B106" s="16" t="s">
        <v>52</v>
      </c>
      <c r="C106" s="16"/>
      <c r="D106" s="22"/>
      <c r="E106" s="22"/>
    </row>
    <row r="107" spans="1:10" s="35" customFormat="1" hidden="1">
      <c r="B107" s="8" t="s">
        <v>53</v>
      </c>
      <c r="C107" s="8"/>
      <c r="D107" s="42">
        <v>0</v>
      </c>
      <c r="E107" s="42">
        <v>0</v>
      </c>
      <c r="F107" s="21"/>
      <c r="G107" s="21"/>
      <c r="H107" s="21"/>
      <c r="I107" s="21"/>
      <c r="J107" s="21"/>
    </row>
    <row r="108" spans="1:10" s="35" customFormat="1">
      <c r="B108" s="8" t="s">
        <v>54</v>
      </c>
      <c r="C108" s="8"/>
      <c r="D108" s="42">
        <v>0</v>
      </c>
      <c r="E108" s="42">
        <v>162459.76</v>
      </c>
      <c r="F108" s="21"/>
      <c r="G108" s="21"/>
      <c r="H108" s="21"/>
      <c r="I108" s="21"/>
      <c r="J108" s="21"/>
    </row>
    <row r="109" spans="1:10">
      <c r="B109" s="8" t="s">
        <v>92</v>
      </c>
      <c r="D109" s="5">
        <f>SUM(D107:D108)</f>
        <v>0</v>
      </c>
      <c r="E109" s="5">
        <f>SUM(E107:E108)</f>
        <v>162459.76</v>
      </c>
    </row>
    <row r="110" spans="1:10">
      <c r="D110" s="22"/>
      <c r="E110" s="22"/>
    </row>
    <row r="111" spans="1:10" ht="13.5" thickBot="1">
      <c r="B111" s="18" t="s">
        <v>93</v>
      </c>
      <c r="C111" s="18"/>
      <c r="D111" s="49">
        <f>D98+D105-D109</f>
        <v>1807207.65</v>
      </c>
      <c r="E111" s="49">
        <f>E98+E105-E109</f>
        <v>1645818.5199999998</v>
      </c>
    </row>
    <row r="112" spans="1:10" ht="13.5" thickTop="1">
      <c r="B112" s="18"/>
      <c r="C112" s="18"/>
      <c r="D112" s="30"/>
      <c r="E112" s="30"/>
    </row>
    <row r="113" spans="1:5">
      <c r="B113" s="18" t="s">
        <v>55</v>
      </c>
      <c r="C113" s="18"/>
      <c r="D113" s="64">
        <v>141355.31</v>
      </c>
      <c r="E113" s="64">
        <v>-21098.45</v>
      </c>
    </row>
    <row r="114" spans="1:5">
      <c r="B114" s="18" t="s">
        <v>56</v>
      </c>
      <c r="C114" s="18"/>
      <c r="D114" s="64">
        <f>1364522.64</f>
        <v>1364522.64</v>
      </c>
      <c r="E114" s="64">
        <v>1364522.64</v>
      </c>
    </row>
    <row r="115" spans="1:5">
      <c r="B115" s="18" t="s">
        <v>57</v>
      </c>
      <c r="C115" s="18"/>
      <c r="D115" s="64">
        <f>301329.7</f>
        <v>301329.7</v>
      </c>
      <c r="E115" s="64">
        <v>302394.33</v>
      </c>
    </row>
    <row r="116" spans="1:5" ht="13.5" thickBot="1">
      <c r="B116" s="18"/>
      <c r="C116" s="18"/>
      <c r="D116" s="49">
        <f>SUM(D113:D115)</f>
        <v>1807207.65</v>
      </c>
      <c r="E116" s="49">
        <f>SUM(E113:E115)</f>
        <v>1645818.52</v>
      </c>
    </row>
    <row r="117" spans="1:5" ht="8.25" customHeight="1" thickTop="1">
      <c r="B117" s="18"/>
      <c r="C117" s="18"/>
      <c r="D117" s="6"/>
      <c r="E117" s="6"/>
    </row>
    <row r="118" spans="1:5" s="12" customFormat="1">
      <c r="A118" s="8"/>
      <c r="B118" s="51" t="s">
        <v>58</v>
      </c>
      <c r="C118" s="51"/>
      <c r="D118" s="52" t="s">
        <v>79</v>
      </c>
      <c r="E118" s="52" t="s">
        <v>80</v>
      </c>
    </row>
    <row r="119" spans="1:5" s="12" customFormat="1">
      <c r="A119" s="8"/>
      <c r="B119" s="34"/>
      <c r="C119" s="34"/>
      <c r="D119" s="27"/>
      <c r="E119" s="27"/>
    </row>
    <row r="120" spans="1:5" s="12" customFormat="1">
      <c r="A120" s="8"/>
      <c r="B120" s="18" t="s">
        <v>3</v>
      </c>
      <c r="C120" s="18"/>
      <c r="D120" s="6">
        <f>10185.64</f>
        <v>10185.64</v>
      </c>
      <c r="E120" s="6">
        <f>D137</f>
        <v>10186.07</v>
      </c>
    </row>
    <row r="121" spans="1:5" s="12" customFormat="1">
      <c r="A121" s="8"/>
      <c r="B121" s="16" t="s">
        <v>42</v>
      </c>
      <c r="C121" s="16"/>
      <c r="D121" s="36"/>
      <c r="E121" s="36"/>
    </row>
    <row r="122" spans="1:5" s="12" customFormat="1">
      <c r="A122" s="8"/>
      <c r="B122" s="8"/>
      <c r="C122" s="8"/>
      <c r="D122" s="22"/>
      <c r="E122" s="22"/>
    </row>
    <row r="123" spans="1:5" s="12" customFormat="1" hidden="1">
      <c r="A123" s="8"/>
      <c r="B123" s="8" t="s">
        <v>59</v>
      </c>
      <c r="C123" s="8"/>
      <c r="D123" s="42">
        <v>0</v>
      </c>
      <c r="E123" s="42">
        <v>0</v>
      </c>
    </row>
    <row r="124" spans="1:5" s="12" customFormat="1" hidden="1">
      <c r="A124" s="8"/>
      <c r="B124" s="8" t="s">
        <v>60</v>
      </c>
      <c r="C124" s="8"/>
      <c r="D124" s="42">
        <v>0</v>
      </c>
      <c r="E124" s="42">
        <v>0</v>
      </c>
    </row>
    <row r="125" spans="1:5" s="12" customFormat="1" hidden="1">
      <c r="A125" s="8"/>
      <c r="B125" s="8" t="s">
        <v>61</v>
      </c>
      <c r="C125" s="8"/>
      <c r="D125" s="42">
        <v>0</v>
      </c>
      <c r="E125" s="42">
        <v>0</v>
      </c>
    </row>
    <row r="126" spans="1:5" s="12" customFormat="1" hidden="1">
      <c r="A126" s="8"/>
      <c r="B126" s="8" t="s">
        <v>62</v>
      </c>
      <c r="C126" s="8"/>
      <c r="D126" s="42">
        <v>0</v>
      </c>
      <c r="E126" s="42">
        <v>0</v>
      </c>
    </row>
    <row r="127" spans="1:5" s="12" customFormat="1" hidden="1">
      <c r="A127" s="8"/>
      <c r="B127" s="8" t="s">
        <v>63</v>
      </c>
      <c r="C127" s="8"/>
      <c r="D127" s="42">
        <v>0</v>
      </c>
      <c r="E127" s="42">
        <v>0</v>
      </c>
    </row>
    <row r="128" spans="1:5" s="12" customFormat="1">
      <c r="A128" s="8"/>
      <c r="B128" s="8" t="s">
        <v>64</v>
      </c>
      <c r="C128" s="8"/>
      <c r="D128" s="42">
        <f>0.43</f>
        <v>0.43</v>
      </c>
      <c r="E128" s="42">
        <f>0.43</f>
        <v>0.43</v>
      </c>
    </row>
    <row r="129" spans="1:6" s="12" customFormat="1">
      <c r="A129" s="8"/>
      <c r="B129" s="8" t="s">
        <v>8</v>
      </c>
      <c r="C129" s="8"/>
      <c r="D129" s="5">
        <f>SUM(D123:D128)</f>
        <v>0.43</v>
      </c>
      <c r="E129" s="5">
        <f>SUM(E123:E128)</f>
        <v>0.43</v>
      </c>
    </row>
    <row r="130" spans="1:6" s="12" customFormat="1">
      <c r="A130" s="8"/>
      <c r="B130" s="8"/>
      <c r="C130" s="8"/>
      <c r="D130" s="22"/>
      <c r="E130" s="22"/>
    </row>
    <row r="131" spans="1:6" s="12" customFormat="1" hidden="1">
      <c r="A131" s="8"/>
      <c r="B131" s="8" t="s">
        <v>65</v>
      </c>
      <c r="C131" s="8"/>
      <c r="D131" s="42">
        <v>0</v>
      </c>
      <c r="E131" s="42">
        <v>0</v>
      </c>
    </row>
    <row r="132" spans="1:6" s="12" customFormat="1" hidden="1">
      <c r="A132" s="8"/>
      <c r="B132" s="20" t="s">
        <v>66</v>
      </c>
      <c r="C132" s="20"/>
      <c r="D132" s="42">
        <v>0</v>
      </c>
      <c r="E132" s="42">
        <v>0</v>
      </c>
    </row>
    <row r="133" spans="1:6" s="12" customFormat="1" hidden="1">
      <c r="A133" s="8"/>
      <c r="B133" s="20" t="s">
        <v>67</v>
      </c>
      <c r="C133" s="20"/>
      <c r="D133" s="42">
        <v>0</v>
      </c>
      <c r="E133" s="42">
        <v>0</v>
      </c>
    </row>
    <row r="134" spans="1:6" s="12" customFormat="1" hidden="1">
      <c r="A134" s="8"/>
      <c r="B134" s="20" t="s">
        <v>68</v>
      </c>
      <c r="C134" s="20"/>
      <c r="D134" s="42">
        <v>0</v>
      </c>
      <c r="E134" s="42">
        <v>0</v>
      </c>
    </row>
    <row r="135" spans="1:6" s="12" customFormat="1">
      <c r="A135" s="8"/>
      <c r="B135" s="8" t="s">
        <v>92</v>
      </c>
      <c r="C135" s="8"/>
      <c r="D135" s="5">
        <f>SUM(D131:D134)</f>
        <v>0</v>
      </c>
      <c r="E135" s="5">
        <f>SUM(E131:E134)</f>
        <v>0</v>
      </c>
    </row>
    <row r="136" spans="1:6" s="12" customFormat="1">
      <c r="A136" s="8"/>
      <c r="B136" s="8"/>
      <c r="C136" s="8"/>
      <c r="D136" s="22"/>
      <c r="E136" s="22"/>
    </row>
    <row r="137" spans="1:6" s="12" customFormat="1" ht="13.5" thickBot="1">
      <c r="A137" s="8"/>
      <c r="B137" s="18" t="s">
        <v>69</v>
      </c>
      <c r="C137" s="18"/>
      <c r="D137" s="49">
        <f>D120+D129-D135</f>
        <v>10186.07</v>
      </c>
      <c r="E137" s="49">
        <f>E120+E129-E135</f>
        <v>10186.5</v>
      </c>
    </row>
    <row r="138" spans="1:6" s="12" customFormat="1" ht="13.5" thickTop="1">
      <c r="A138" s="8"/>
      <c r="B138" s="18"/>
      <c r="C138" s="18"/>
      <c r="D138" s="30"/>
      <c r="E138" s="30"/>
    </row>
    <row r="139" spans="1:6" s="12" customFormat="1">
      <c r="A139" s="8"/>
      <c r="B139" s="18" t="s">
        <v>70</v>
      </c>
      <c r="C139" s="18"/>
      <c r="D139" s="42">
        <f>5125.52+D123-D132</f>
        <v>5125.5200000000004</v>
      </c>
      <c r="E139" s="42">
        <f>5125.52+E123-E132</f>
        <v>5125.5200000000004</v>
      </c>
    </row>
    <row r="140" spans="1:6" s="12" customFormat="1">
      <c r="A140" s="8"/>
      <c r="B140" s="18" t="s">
        <v>71</v>
      </c>
      <c r="C140" s="18"/>
      <c r="D140" s="42">
        <f>824.09+D125</f>
        <v>824.09</v>
      </c>
      <c r="E140" s="42">
        <f>824.09+E125</f>
        <v>824.09</v>
      </c>
    </row>
    <row r="141" spans="1:6" s="12" customFormat="1" ht="12.75" customHeight="1">
      <c r="A141" s="8"/>
      <c r="B141" s="18" t="s">
        <v>72</v>
      </c>
      <c r="C141" s="18"/>
      <c r="D141" s="42">
        <v>0</v>
      </c>
      <c r="E141" s="42">
        <v>0</v>
      </c>
    </row>
    <row r="142" spans="1:6" s="12" customFormat="1">
      <c r="A142" s="8"/>
      <c r="B142" s="18" t="s">
        <v>73</v>
      </c>
      <c r="C142" s="18"/>
      <c r="D142" s="42">
        <v>2202.06</v>
      </c>
      <c r="E142" s="42">
        <v>2202.06</v>
      </c>
      <c r="F142" s="23"/>
    </row>
    <row r="143" spans="1:6" s="12" customFormat="1">
      <c r="A143" s="8"/>
      <c r="B143" s="18" t="s">
        <v>62</v>
      </c>
      <c r="C143" s="18"/>
      <c r="D143" s="42">
        <v>1782.05</v>
      </c>
      <c r="E143" s="42">
        <v>1782.05</v>
      </c>
      <c r="F143" s="23"/>
    </row>
    <row r="144" spans="1:6" s="12" customFormat="1">
      <c r="A144" s="8"/>
      <c r="B144" s="18" t="s">
        <v>7</v>
      </c>
      <c r="C144" s="18"/>
      <c r="D144" s="42">
        <f>18.06+D128</f>
        <v>18.489999999999998</v>
      </c>
      <c r="E144" s="42">
        <f>18.06+E128</f>
        <v>18.489999999999998</v>
      </c>
      <c r="F144" s="23"/>
    </row>
    <row r="145" spans="1:6" s="12" customFormat="1">
      <c r="A145" s="8"/>
      <c r="B145" s="18" t="s">
        <v>74</v>
      </c>
      <c r="C145" s="18"/>
      <c r="D145" s="42">
        <v>233.86</v>
      </c>
      <c r="E145" s="42">
        <v>233.86</v>
      </c>
    </row>
    <row r="146" spans="1:6" s="12" customFormat="1" ht="13.5" thickBot="1">
      <c r="A146" s="8"/>
      <c r="B146" s="18"/>
      <c r="C146" s="18"/>
      <c r="D146" s="49">
        <f>SUM(D139:D145)</f>
        <v>10186.07</v>
      </c>
      <c r="E146" s="49">
        <f>SUM(E139:E145)</f>
        <v>10186.07</v>
      </c>
    </row>
    <row r="147" spans="1:6" s="12" customFormat="1" ht="13.5" thickTop="1">
      <c r="A147" s="8"/>
      <c r="B147" s="8" t="s">
        <v>75</v>
      </c>
      <c r="C147" s="8"/>
      <c r="D147" s="37"/>
      <c r="E147" s="37"/>
      <c r="F147" s="8"/>
    </row>
    <row r="148" spans="1:6" s="12" customFormat="1">
      <c r="A148" s="8"/>
      <c r="B148" s="8"/>
      <c r="C148" s="8"/>
      <c r="D148" s="37"/>
      <c r="E148" s="37"/>
      <c r="F148" s="8"/>
    </row>
    <row r="149" spans="1:6" s="12" customFormat="1">
      <c r="A149" s="8"/>
      <c r="B149" s="8"/>
      <c r="C149" s="8"/>
      <c r="D149" s="37"/>
      <c r="E149" s="37"/>
      <c r="F149" s="8"/>
    </row>
    <row r="150" spans="1:6" s="12" customFormat="1">
      <c r="A150" s="8"/>
      <c r="B150" s="8"/>
      <c r="C150" s="8"/>
      <c r="D150" s="38"/>
      <c r="E150" s="38"/>
      <c r="F150" s="8"/>
    </row>
    <row r="151" spans="1:6" s="12" customFormat="1">
      <c r="A151" s="8"/>
      <c r="B151" s="8" t="s">
        <v>76</v>
      </c>
      <c r="C151" s="8"/>
      <c r="D151" s="38"/>
      <c r="E151" s="38"/>
      <c r="F151" s="8"/>
    </row>
    <row r="152" spans="1:6" s="12" customFormat="1">
      <c r="A152" s="8"/>
      <c r="B152" s="8" t="s">
        <v>77</v>
      </c>
      <c r="C152" s="8"/>
      <c r="D152" s="38"/>
      <c r="E152" s="38"/>
      <c r="F152" s="8"/>
    </row>
    <row r="153" spans="1:6" s="12" customFormat="1">
      <c r="A153" s="8"/>
      <c r="B153" s="8"/>
      <c r="C153" s="8"/>
      <c r="D153" s="38"/>
      <c r="E153" s="38"/>
      <c r="F153" s="8"/>
    </row>
    <row r="154" spans="1:6" s="12" customFormat="1">
      <c r="A154" s="8"/>
      <c r="B154" s="8" t="s">
        <v>78</v>
      </c>
      <c r="C154" s="8"/>
      <c r="D154" s="38"/>
      <c r="E154" s="38"/>
      <c r="F154" s="8"/>
    </row>
    <row r="155" spans="1:6" s="12" customFormat="1">
      <c r="A155" s="8"/>
      <c r="B155" s="8"/>
      <c r="C155" s="8"/>
      <c r="D155" s="39"/>
      <c r="E155" s="39"/>
      <c r="F155" s="8"/>
    </row>
    <row r="156" spans="1:6" s="12" customFormat="1">
      <c r="A156" s="8"/>
      <c r="B156" s="8"/>
      <c r="C156" s="8"/>
      <c r="D156" s="39"/>
      <c r="E156" s="39"/>
      <c r="F156" s="8"/>
    </row>
    <row r="157" spans="1:6" s="12" customFormat="1">
      <c r="A157" s="8"/>
      <c r="B157" s="8"/>
      <c r="C157" s="8"/>
      <c r="D157" s="39"/>
      <c r="E157" s="39"/>
      <c r="F157" s="8"/>
    </row>
    <row r="158" spans="1:6" s="12" customFormat="1">
      <c r="A158" s="8"/>
      <c r="B158" s="8"/>
      <c r="C158" s="8"/>
      <c r="D158" s="39"/>
      <c r="E158" s="39"/>
      <c r="F158" s="8"/>
    </row>
    <row r="159" spans="1:6" s="12" customFormat="1">
      <c r="A159" s="8"/>
      <c r="B159" s="8"/>
      <c r="C159" s="8"/>
      <c r="D159" s="39"/>
      <c r="E159" s="39"/>
      <c r="F159" s="8"/>
    </row>
    <row r="160" spans="1:6" s="12" customFormat="1">
      <c r="A160" s="8"/>
      <c r="B160" s="8"/>
      <c r="C160" s="8"/>
      <c r="D160" s="39"/>
      <c r="E160" s="39"/>
      <c r="F160" s="8"/>
    </row>
    <row r="161" spans="1:6" s="12" customFormat="1">
      <c r="A161" s="8"/>
      <c r="B161" s="8"/>
      <c r="C161" s="8"/>
      <c r="D161" s="39"/>
      <c r="E161" s="39"/>
      <c r="F161" s="8"/>
    </row>
    <row r="162" spans="1:6" s="12" customFormat="1">
      <c r="A162" s="8"/>
      <c r="B162" s="8"/>
      <c r="C162" s="8"/>
      <c r="D162" s="39"/>
      <c r="E162" s="39"/>
      <c r="F162" s="8"/>
    </row>
    <row r="163" spans="1:6" s="12" customFormat="1">
      <c r="A163" s="8"/>
      <c r="B163" s="8"/>
      <c r="C163" s="8"/>
      <c r="D163" s="39"/>
      <c r="E163" s="39"/>
      <c r="F163" s="8"/>
    </row>
    <row r="164" spans="1:6" s="12" customFormat="1">
      <c r="A164" s="8"/>
      <c r="B164" s="8"/>
      <c r="C164" s="8"/>
      <c r="D164" s="39"/>
      <c r="E164" s="39"/>
      <c r="F164" s="8"/>
    </row>
    <row r="165" spans="1:6" s="12" customFormat="1">
      <c r="A165" s="8"/>
      <c r="B165" s="8"/>
      <c r="C165" s="8"/>
      <c r="D165" s="39"/>
      <c r="E165" s="39"/>
      <c r="F165" s="8"/>
    </row>
    <row r="166" spans="1:6" s="12" customFormat="1">
      <c r="A166" s="8"/>
      <c r="B166" s="8"/>
      <c r="C166" s="8"/>
      <c r="D166" s="39"/>
      <c r="E166" s="39"/>
      <c r="F166" s="8"/>
    </row>
    <row r="167" spans="1:6" s="12" customFormat="1">
      <c r="A167" s="8"/>
      <c r="B167" s="8"/>
      <c r="C167" s="8"/>
      <c r="D167" s="39"/>
      <c r="E167" s="39"/>
      <c r="F167" s="8"/>
    </row>
    <row r="168" spans="1:6" s="12" customFormat="1">
      <c r="A168" s="8"/>
      <c r="B168" s="8"/>
      <c r="C168" s="8"/>
      <c r="D168" s="39"/>
      <c r="E168" s="39"/>
      <c r="F168" s="8"/>
    </row>
    <row r="169" spans="1:6" s="12" customFormat="1">
      <c r="A169" s="8"/>
      <c r="B169" s="8"/>
      <c r="C169" s="8"/>
      <c r="D169" s="39"/>
      <c r="E169" s="39"/>
      <c r="F169" s="8"/>
    </row>
    <row r="170" spans="1:6" s="12" customFormat="1">
      <c r="A170" s="8"/>
      <c r="B170" s="8"/>
      <c r="C170" s="8"/>
      <c r="D170" s="39"/>
      <c r="E170" s="39"/>
      <c r="F170" s="8"/>
    </row>
    <row r="171" spans="1:6" s="12" customFormat="1">
      <c r="A171" s="8"/>
      <c r="B171" s="8"/>
      <c r="C171" s="8"/>
      <c r="D171" s="39"/>
      <c r="E171" s="39"/>
      <c r="F171" s="8"/>
    </row>
    <row r="172" spans="1:6" s="12" customFormat="1">
      <c r="A172" s="8"/>
      <c r="B172" s="8"/>
      <c r="C172" s="8"/>
      <c r="D172" s="39"/>
      <c r="E172" s="39"/>
      <c r="F172" s="8"/>
    </row>
    <row r="173" spans="1:6" s="12" customFormat="1">
      <c r="A173" s="8"/>
      <c r="B173" s="8"/>
      <c r="C173" s="8"/>
      <c r="D173" s="39"/>
      <c r="E173" s="39"/>
      <c r="F173" s="8"/>
    </row>
    <row r="174" spans="1:6" s="12" customFormat="1">
      <c r="A174" s="8"/>
      <c r="B174" s="8"/>
      <c r="C174" s="8"/>
      <c r="D174" s="39"/>
      <c r="E174" s="39"/>
      <c r="F174" s="8"/>
    </row>
    <row r="175" spans="1:6" s="12" customFormat="1">
      <c r="A175" s="8"/>
      <c r="B175" s="8"/>
      <c r="C175" s="8"/>
      <c r="D175" s="39"/>
      <c r="E175" s="39"/>
      <c r="F175" s="8"/>
    </row>
    <row r="176" spans="1:6" s="12" customFormat="1">
      <c r="A176" s="8"/>
      <c r="B176" s="8"/>
      <c r="C176" s="8"/>
      <c r="D176" s="39"/>
      <c r="E176" s="39"/>
      <c r="F176" s="8"/>
    </row>
    <row r="177" spans="1:6" s="12" customFormat="1">
      <c r="A177" s="8"/>
      <c r="B177" s="8"/>
      <c r="C177" s="8"/>
      <c r="D177" s="39"/>
      <c r="E177" s="39"/>
      <c r="F177" s="8"/>
    </row>
    <row r="178" spans="1:6" s="12" customFormat="1">
      <c r="A178" s="8"/>
      <c r="B178" s="8"/>
      <c r="C178" s="8"/>
      <c r="D178" s="39"/>
      <c r="E178" s="39"/>
      <c r="F178" s="8"/>
    </row>
    <row r="179" spans="1:6" s="12" customFormat="1">
      <c r="A179" s="8"/>
      <c r="B179" s="8"/>
      <c r="C179" s="8"/>
      <c r="D179" s="39"/>
      <c r="E179" s="39"/>
      <c r="F179" s="8"/>
    </row>
    <row r="180" spans="1:6" s="12" customFormat="1">
      <c r="A180" s="8"/>
      <c r="B180" s="8"/>
      <c r="C180" s="8"/>
      <c r="D180" s="39"/>
      <c r="E180" s="39"/>
      <c r="F180" s="8"/>
    </row>
  </sheetData>
  <pageMargins left="0.2" right="0.2" top="0" bottom="0" header="0" footer="0.3"/>
  <pageSetup fitToHeight="0" orientation="portrait" r:id="rId1"/>
  <rowBreaks count="2" manualBreakCount="2">
    <brk id="72" min="1" max="4" man="1"/>
    <brk id="117" min="1" max="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08.14.25</vt:lpstr>
      <vt:lpstr>'08.14.25'!Print_Area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Garnica</dc:creator>
  <cp:lastModifiedBy>Jessica Garnica</cp:lastModifiedBy>
  <cp:lastPrinted>2025-09-24T18:36:31Z</cp:lastPrinted>
  <dcterms:created xsi:type="dcterms:W3CDTF">2025-09-24T16:20:58Z</dcterms:created>
  <dcterms:modified xsi:type="dcterms:W3CDTF">2025-09-24T18:37:15Z</dcterms:modified>
</cp:coreProperties>
</file>