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9-2020\August 2019\Business Manager\"/>
    </mc:Choice>
  </mc:AlternateContent>
  <bookViews>
    <workbookView xWindow="0" yWindow="0" windowWidth="21600" windowHeight="8700"/>
  </bookViews>
  <sheets>
    <sheet name="RCTC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K31" i="1"/>
  <c r="I31" i="1"/>
  <c r="G31" i="1"/>
  <c r="E31" i="1"/>
  <c r="C31" i="1"/>
  <c r="B6" i="2" l="1"/>
  <c r="B5" i="2"/>
  <c r="B4" i="2"/>
  <c r="C3" i="2"/>
  <c r="B3" i="2"/>
  <c r="M25" i="1"/>
  <c r="M23" i="1"/>
  <c r="M22" i="1"/>
  <c r="M6" i="1"/>
  <c r="M5" i="1"/>
  <c r="N24" i="1"/>
  <c r="N23" i="1"/>
  <c r="N7" i="1"/>
  <c r="N6" i="1"/>
  <c r="K9" i="1"/>
  <c r="B7" i="2" s="1"/>
  <c r="K26" i="1"/>
  <c r="C7" i="2" s="1"/>
  <c r="K16" i="1"/>
  <c r="N16" i="1" s="1"/>
  <c r="K12" i="1"/>
  <c r="K17" i="1" s="1"/>
  <c r="D7" i="2" s="1"/>
  <c r="I9" i="1"/>
  <c r="I16" i="1"/>
  <c r="I12" i="1"/>
  <c r="G16" i="1"/>
  <c r="G12" i="1"/>
  <c r="G9" i="1"/>
  <c r="E16" i="1"/>
  <c r="E12" i="1"/>
  <c r="E17" i="1" s="1"/>
  <c r="D4" i="2" s="1"/>
  <c r="E9" i="1"/>
  <c r="I26" i="1"/>
  <c r="C6" i="2" s="1"/>
  <c r="G26" i="1"/>
  <c r="C5" i="2" s="1"/>
  <c r="E26" i="1"/>
  <c r="C4" i="2" s="1"/>
  <c r="C26" i="1"/>
  <c r="M24" i="1" s="1"/>
  <c r="C9" i="1"/>
  <c r="M8" i="1" s="1"/>
  <c r="C16" i="1"/>
  <c r="C12" i="1"/>
  <c r="C17" i="1" s="1"/>
  <c r="D3" i="2" s="1"/>
  <c r="N15" i="1" l="1"/>
  <c r="M12" i="1"/>
  <c r="M16" i="1"/>
  <c r="N12" i="1"/>
  <c r="M13" i="1"/>
  <c r="M26" i="1"/>
  <c r="N13" i="1"/>
  <c r="N25" i="1"/>
  <c r="M7" i="1"/>
  <c r="M9" i="1" s="1"/>
  <c r="M14" i="1"/>
  <c r="G17" i="1"/>
  <c r="D5" i="2" s="1"/>
  <c r="N8" i="1"/>
  <c r="N9" i="1" s="1"/>
  <c r="N14" i="1"/>
  <c r="N22" i="1"/>
  <c r="N26" i="1" s="1"/>
  <c r="M15" i="1"/>
  <c r="I17" i="1"/>
  <c r="D6" i="2" s="1"/>
  <c r="M17" i="1" l="1"/>
  <c r="N17" i="1"/>
  <c r="C19" i="1"/>
  <c r="C28" i="1" s="1"/>
  <c r="E19" i="1"/>
  <c r="E28" i="1" s="1"/>
  <c r="G19" i="1"/>
  <c r="G28" i="1" s="1"/>
  <c r="I19" i="1"/>
  <c r="I28" i="1" s="1"/>
  <c r="K19" i="1"/>
  <c r="K28" i="1" s="1"/>
</calcChain>
</file>

<file path=xl/sharedStrings.xml><?xml version="1.0" encoding="utf-8"?>
<sst xmlns="http://schemas.openxmlformats.org/spreadsheetml/2006/main" count="44" uniqueCount="42">
  <si>
    <t>RCTC Program Summary</t>
  </si>
  <si>
    <t>Salaries and Benefits</t>
  </si>
  <si>
    <t>Advertising</t>
  </si>
  <si>
    <t>Travel</t>
  </si>
  <si>
    <t xml:space="preserve">Tuition </t>
  </si>
  <si>
    <t>Books</t>
  </si>
  <si>
    <t>PDE Adult Voc-Ed Subsidy</t>
  </si>
  <si>
    <t>Social Security Reimbursement</t>
  </si>
  <si>
    <t>Retirement Reimbursement</t>
  </si>
  <si>
    <t>TOTAL REVENUES</t>
  </si>
  <si>
    <t>REVENUES</t>
  </si>
  <si>
    <t>EXPENSES</t>
  </si>
  <si>
    <t>TOTAL EXPENSES</t>
  </si>
  <si>
    <t>2014-2015</t>
  </si>
  <si>
    <t>2015-2016</t>
  </si>
  <si>
    <t>2016-2017</t>
  </si>
  <si>
    <t>2017-2018</t>
  </si>
  <si>
    <t>2018-2019</t>
  </si>
  <si>
    <t>Contracted Services</t>
  </si>
  <si>
    <t>Supplies/Textbooks</t>
  </si>
  <si>
    <t>TOTAL REIMBURSEMENT ALLOCATIONS</t>
  </si>
  <si>
    <t>NET CHANGE FROM PROGRAM ACTIVITIES</t>
  </si>
  <si>
    <t>REIMBURSEMENT ALLOCATIONS</t>
  </si>
  <si>
    <t>TOTAL CHANGE IN PROGRAM</t>
  </si>
  <si>
    <t>** Adjusted personnel allocations out to other cost centers</t>
  </si>
  <si>
    <t>Allocated Postage</t>
  </si>
  <si>
    <t>Revenue</t>
  </si>
  <si>
    <t>Expense</t>
  </si>
  <si>
    <t>Other Allloc</t>
  </si>
  <si>
    <t>Desired Profit Margin - 15% minimum</t>
  </si>
  <si>
    <t>Allocated Expenses - All other (Utilities, Maint.)</t>
  </si>
  <si>
    <t>Actual Profit Margin</t>
  </si>
  <si>
    <t xml:space="preserve"> (Total change divided by Total revenue + Reimb Alloc)</t>
  </si>
  <si>
    <t>** Other cost center staff used for fingerprinting - all revenue booked to RCTC</t>
  </si>
  <si>
    <t>Other - Fingerprinting/Misc</t>
  </si>
  <si>
    <t xml:space="preserve">NOTES - </t>
  </si>
  <si>
    <t>** No occupancy-related expenses have been allocated to the program</t>
  </si>
  <si>
    <t xml:space="preserve">** Stronger prior to availability of other training </t>
  </si>
  <si>
    <t xml:space="preserve">** Reviewed  and increased tuition rates </t>
  </si>
  <si>
    <t>**Reviewed class enrollments and ceased offering low enrollment classes</t>
  </si>
  <si>
    <t>** Reviewed spending to trim</t>
  </si>
  <si>
    <t xml:space="preserve">** Decreases in employer-sponsored training course requests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</si>
</sst>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indent="1"/>
    </xf>
    <xf numFmtId="0" fontId="2" fillId="0" borderId="0" xfId="0" applyFont="1"/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2" fontId="0" fillId="0" borderId="0" xfId="1" applyNumberFormat="1" applyFont="1"/>
    <xf numFmtId="41" fontId="0" fillId="0" borderId="0" xfId="0" applyNumberFormat="1"/>
    <xf numFmtId="0" fontId="2" fillId="0" borderId="0" xfId="0" applyFont="1" applyAlignment="1">
      <alignment horizontal="center"/>
    </xf>
    <xf numFmtId="41" fontId="0" fillId="0" borderId="1" xfId="0" applyNumberFormat="1" applyBorder="1"/>
    <xf numFmtId="41" fontId="0" fillId="0" borderId="0" xfId="0" applyNumberFormat="1" applyBorder="1"/>
    <xf numFmtId="42" fontId="0" fillId="0" borderId="0" xfId="0" applyNumberFormat="1"/>
    <xf numFmtId="9" fontId="0" fillId="0" borderId="0" xfId="2" applyFont="1"/>
    <xf numFmtId="9" fontId="0" fillId="0" borderId="0" xfId="0" applyNumberFormat="1"/>
    <xf numFmtId="9" fontId="0" fillId="0" borderId="1" xfId="2" applyFont="1" applyBorder="1"/>
    <xf numFmtId="9" fontId="4" fillId="0" borderId="0" xfId="2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RCTC PROGRAM</a:t>
            </a:r>
            <a:r>
              <a:rPr lang="en-US" baseline="0"/>
              <a:t> 2015 - 2019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Expenses</c:v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val>
            <c:numRef>
              <c:f>Sheet2!$B$3:$B$7</c:f>
              <c:numCache>
                <c:formatCode>_(* #,##0_);_(* \(#,##0\);_(* "-"_);_(@_)</c:formatCode>
                <c:ptCount val="5"/>
                <c:pt idx="0">
                  <c:v>426516</c:v>
                </c:pt>
                <c:pt idx="1">
                  <c:v>556368.54000000015</c:v>
                </c:pt>
                <c:pt idx="2">
                  <c:v>606797.34</c:v>
                </c:pt>
                <c:pt idx="3">
                  <c:v>360603.95</c:v>
                </c:pt>
                <c:pt idx="4">
                  <c:v>507246.31999999995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0-4715-BF61-76ECEFFA9D3A}"/>
            </c:ext>
          </c:extLst>
        </c:ser>
        <c:ser>
          <c:idx val="1"/>
          <c:order val="1"/>
          <c:tx>
            <c:v>Other Allocations</c:v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val>
            <c:numRef>
              <c:f>Sheet2!$C$3:$C$7</c:f>
              <c:numCache>
                <c:formatCode>_(* #,##0_);_(* \(#,##0\);_(* "-"_);_(@_)</c:formatCode>
                <c:ptCount val="5"/>
                <c:pt idx="0">
                  <c:v>10941</c:v>
                </c:pt>
                <c:pt idx="1">
                  <c:v>14011.43</c:v>
                </c:pt>
                <c:pt idx="2">
                  <c:v>18471.8</c:v>
                </c:pt>
                <c:pt idx="3">
                  <c:v>19260.830000000002</c:v>
                </c:pt>
                <c:pt idx="4">
                  <c:v>17311.82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0-4715-BF61-76ECEFFA9D3A}"/>
            </c:ext>
          </c:extLst>
        </c:ser>
        <c:ser>
          <c:idx val="2"/>
          <c:order val="2"/>
          <c:tx>
            <c:v>Tuition Revenue</c:v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val>
            <c:numRef>
              <c:f>Sheet2!$D$3:$D$7</c:f>
              <c:numCache>
                <c:formatCode>_(* #,##0_);_(* \(#,##0\);_(* "-"_);_(@_)</c:formatCode>
                <c:ptCount val="5"/>
                <c:pt idx="0">
                  <c:v>404392.86</c:v>
                </c:pt>
                <c:pt idx="1">
                  <c:v>497949.68999999994</c:v>
                </c:pt>
                <c:pt idx="2">
                  <c:v>615386.44999999995</c:v>
                </c:pt>
                <c:pt idx="3">
                  <c:v>424761.94999999995</c:v>
                </c:pt>
                <c:pt idx="4">
                  <c:v>515103.87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70-4715-BF61-76ECEFFA9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596302808"/>
        <c:axId val="596302480"/>
        <c:axId val="0"/>
      </c:bar3DChart>
      <c:catAx>
        <c:axId val="596302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302480"/>
        <c:crosses val="autoZero"/>
        <c:auto val="1"/>
        <c:lblAlgn val="ctr"/>
        <c:lblOffset val="100"/>
        <c:noMultiLvlLbl val="0"/>
      </c:catAx>
      <c:valAx>
        <c:axId val="59630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302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660081126222862"/>
          <c:y val="0.91504134406597504"/>
          <c:w val="0.68883694496865577"/>
          <c:h val="6.2674533371350871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2</xdr:row>
      <xdr:rowOff>38101</xdr:rowOff>
    </xdr:from>
    <xdr:to>
      <xdr:col>15</xdr:col>
      <xdr:colOff>295275</xdr:colOff>
      <xdr:row>28</xdr:row>
      <xdr:rowOff>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16" workbookViewId="0">
      <selection activeCell="A43" sqref="A43"/>
    </sheetView>
  </sheetViews>
  <sheetFormatPr defaultRowHeight="15" x14ac:dyDescent="0.25"/>
  <cols>
    <col min="1" max="1" width="56.28515625" bestFit="1" customWidth="1"/>
    <col min="2" max="2" width="2" customWidth="1"/>
    <col min="3" max="3" width="12.5703125" bestFit="1" customWidth="1"/>
    <col min="4" max="4" width="2.28515625" customWidth="1"/>
    <col min="5" max="5" width="10" bestFit="1" customWidth="1"/>
    <col min="6" max="6" width="2.85546875" customWidth="1"/>
    <col min="7" max="7" width="10" bestFit="1" customWidth="1"/>
    <col min="8" max="8" width="2.85546875" customWidth="1"/>
    <col min="9" max="9" width="10" bestFit="1" customWidth="1"/>
    <col min="10" max="10" width="3.140625" customWidth="1"/>
    <col min="11" max="11" width="10" bestFit="1" customWidth="1"/>
    <col min="12" max="12" width="0" hidden="1" customWidth="1"/>
    <col min="13" max="14" width="13.5703125" hidden="1" customWidth="1"/>
  </cols>
  <sheetData>
    <row r="1" spans="1:1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4" x14ac:dyDescent="0.25">
      <c r="C3" s="8" t="s">
        <v>13</v>
      </c>
      <c r="D3" s="8"/>
      <c r="E3" s="8" t="s">
        <v>14</v>
      </c>
      <c r="F3" s="8"/>
      <c r="G3" s="8" t="s">
        <v>15</v>
      </c>
      <c r="H3" s="8"/>
      <c r="I3" s="8" t="s">
        <v>16</v>
      </c>
      <c r="J3" s="8"/>
      <c r="K3" s="8" t="s">
        <v>17</v>
      </c>
      <c r="M3" s="8" t="s">
        <v>13</v>
      </c>
      <c r="N3" s="8" t="s">
        <v>17</v>
      </c>
    </row>
    <row r="4" spans="1:14" x14ac:dyDescent="0.25">
      <c r="A4" s="2" t="s">
        <v>10</v>
      </c>
    </row>
    <row r="5" spans="1:14" x14ac:dyDescent="0.25">
      <c r="A5" s="1" t="s">
        <v>4</v>
      </c>
      <c r="C5" s="6">
        <v>378629</v>
      </c>
      <c r="D5" s="6"/>
      <c r="E5" s="6">
        <v>503179.65</v>
      </c>
      <c r="F5" s="6"/>
      <c r="G5" s="6">
        <v>560088.31999999995</v>
      </c>
      <c r="H5" s="6"/>
      <c r="I5" s="6">
        <v>315539.28000000003</v>
      </c>
      <c r="J5" s="6"/>
      <c r="K5" s="6">
        <v>475365.48</v>
      </c>
      <c r="M5" s="12">
        <f>C5/$C$9</f>
        <v>0.8877251967100882</v>
      </c>
      <c r="N5" s="12">
        <f>K5/K9</f>
        <v>0.9371491941035669</v>
      </c>
    </row>
    <row r="6" spans="1:14" x14ac:dyDescent="0.25">
      <c r="A6" s="1" t="s">
        <v>5</v>
      </c>
      <c r="C6" s="7">
        <v>23036</v>
      </c>
      <c r="E6" s="7">
        <v>20621.46</v>
      </c>
      <c r="F6" s="7"/>
      <c r="G6" s="7">
        <v>17281.3</v>
      </c>
      <c r="H6" s="7"/>
      <c r="I6" s="7">
        <v>27586.41</v>
      </c>
      <c r="J6" s="7"/>
      <c r="K6" s="7">
        <v>12374</v>
      </c>
      <c r="M6" s="12">
        <f t="shared" ref="M6:M8" si="0">C6/$C$9</f>
        <v>5.4009697174314683E-2</v>
      </c>
      <c r="N6" s="12">
        <f>K6/K9</f>
        <v>2.4394459875036651E-2</v>
      </c>
    </row>
    <row r="7" spans="1:14" x14ac:dyDescent="0.25">
      <c r="A7" s="1" t="s">
        <v>34</v>
      </c>
      <c r="C7" s="7">
        <v>6250</v>
      </c>
      <c r="D7" s="7"/>
      <c r="E7" s="7">
        <v>9269</v>
      </c>
      <c r="F7" s="7"/>
      <c r="G7" s="7">
        <v>4701</v>
      </c>
      <c r="H7" s="7"/>
      <c r="I7" s="7">
        <v>4731</v>
      </c>
      <c r="J7" s="7"/>
      <c r="K7" s="7">
        <v>8006.23</v>
      </c>
      <c r="L7" s="7"/>
      <c r="M7" s="12">
        <f t="shared" si="0"/>
        <v>1.4653612056757543E-2</v>
      </c>
      <c r="N7" s="12">
        <f>K7/K9</f>
        <v>1.5783712339204354E-2</v>
      </c>
    </row>
    <row r="8" spans="1:14" x14ac:dyDescent="0.25">
      <c r="A8" s="1" t="s">
        <v>6</v>
      </c>
      <c r="C8" s="9">
        <v>18601</v>
      </c>
      <c r="D8" s="7"/>
      <c r="E8" s="9">
        <v>23298.43</v>
      </c>
      <c r="F8" s="7"/>
      <c r="G8" s="9">
        <v>24726.720000000001</v>
      </c>
      <c r="H8" s="7"/>
      <c r="I8" s="9">
        <v>12747.26</v>
      </c>
      <c r="J8" s="7"/>
      <c r="K8" s="9">
        <v>11500.61</v>
      </c>
      <c r="L8" s="7"/>
      <c r="M8" s="14">
        <f t="shared" si="0"/>
        <v>4.3611494058839531E-2</v>
      </c>
      <c r="N8" s="14">
        <f>K8/K9</f>
        <v>2.267263368219212E-2</v>
      </c>
    </row>
    <row r="9" spans="1:14" x14ac:dyDescent="0.25">
      <c r="A9" s="3" t="s">
        <v>9</v>
      </c>
      <c r="C9" s="7">
        <f>SUM(C5:C8)</f>
        <v>426516</v>
      </c>
      <c r="D9" s="7"/>
      <c r="E9" s="7">
        <f>SUM(E5:E8)</f>
        <v>556368.54000000015</v>
      </c>
      <c r="F9" s="7"/>
      <c r="G9" s="7">
        <f>SUM(G5:G8)</f>
        <v>606797.34</v>
      </c>
      <c r="H9" s="7"/>
      <c r="I9" s="7">
        <f>SUM(I5:I8)</f>
        <v>360603.95</v>
      </c>
      <c r="J9" s="7"/>
      <c r="K9" s="7">
        <f>SUM(K5:K8)</f>
        <v>507246.31999999995</v>
      </c>
      <c r="L9" s="7"/>
      <c r="M9" s="13">
        <f>SUM(M5:M8)</f>
        <v>1</v>
      </c>
      <c r="N9" s="13">
        <f>SUM(N5:N8)</f>
        <v>1</v>
      </c>
    </row>
    <row r="10" spans="1:14" ht="5.0999999999999996" customHeight="1" x14ac:dyDescent="0.25"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25">
      <c r="A11" s="4" t="s">
        <v>11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25">
      <c r="A12" s="1" t="s">
        <v>1</v>
      </c>
      <c r="C12" s="7">
        <f>92807.5+7100.74+4723.77+14100+28555.57+62+70+3263.12+9238.36+221+4732+340</f>
        <v>165214.06</v>
      </c>
      <c r="D12" s="7"/>
      <c r="E12" s="7">
        <f>17575+91993.75+31022.26+52.8+10687.18+17014.25+832</f>
        <v>169177.24</v>
      </c>
      <c r="F12" s="7"/>
      <c r="G12" s="7">
        <f>34993.75+67442.85+31217.77+10425.09+72+24659.4+832</f>
        <v>169642.86</v>
      </c>
      <c r="H12" s="7"/>
      <c r="I12" s="7">
        <f>37398.51+68575+35464.27+72+10482.35+26409.6</f>
        <v>178401.73</v>
      </c>
      <c r="J12" s="7"/>
      <c r="K12" s="7">
        <f>39038.35+63549.99+28796.32+86.4+218.44+8837.9+417.94+24747.88+831.72+9360+3125</f>
        <v>179009.94</v>
      </c>
      <c r="L12" s="7"/>
      <c r="M12" s="12">
        <f>C12/$C$17</f>
        <v>0.40854841007825904</v>
      </c>
      <c r="N12" s="12">
        <f>K12/$K$17</f>
        <v>0.34752202502380736</v>
      </c>
    </row>
    <row r="13" spans="1:14" x14ac:dyDescent="0.25">
      <c r="A13" s="1" t="s">
        <v>18</v>
      </c>
      <c r="C13" s="7">
        <v>167635.04999999999</v>
      </c>
      <c r="D13" s="7"/>
      <c r="E13" s="7">
        <v>270956.90999999997</v>
      </c>
      <c r="F13" s="7"/>
      <c r="G13" s="7">
        <v>394601.27</v>
      </c>
      <c r="H13" s="7"/>
      <c r="I13" s="7">
        <v>199928.58</v>
      </c>
      <c r="J13" s="7"/>
      <c r="K13" s="7">
        <v>285208.88</v>
      </c>
      <c r="L13" s="7"/>
      <c r="M13" s="12">
        <f t="shared" ref="M13:M16" si="1">C13/$C$17</f>
        <v>0.41453513793492791</v>
      </c>
      <c r="N13" s="12">
        <f t="shared" ref="N13:N16" si="2">K13/$K$17</f>
        <v>0.55369197672694637</v>
      </c>
    </row>
    <row r="14" spans="1:14" x14ac:dyDescent="0.25">
      <c r="A14" s="1" t="s">
        <v>2</v>
      </c>
      <c r="C14" s="7">
        <v>28756.11</v>
      </c>
      <c r="D14" s="7"/>
      <c r="E14" s="7">
        <v>19151.95</v>
      </c>
      <c r="F14" s="7"/>
      <c r="G14" s="7">
        <v>15050.96</v>
      </c>
      <c r="H14" s="7"/>
      <c r="I14" s="7">
        <v>12204.16</v>
      </c>
      <c r="J14" s="7"/>
      <c r="K14" s="7">
        <v>10807</v>
      </c>
      <c r="L14" s="7"/>
      <c r="M14" s="12">
        <f t="shared" si="1"/>
        <v>7.1109341544754276E-2</v>
      </c>
      <c r="N14" s="12">
        <f t="shared" si="2"/>
        <v>2.0980234530173496E-2</v>
      </c>
    </row>
    <row r="15" spans="1:14" x14ac:dyDescent="0.25">
      <c r="A15" s="1" t="s">
        <v>3</v>
      </c>
      <c r="C15" s="7">
        <v>0</v>
      </c>
      <c r="D15" s="7"/>
      <c r="E15" s="7">
        <v>0</v>
      </c>
      <c r="F15" s="7"/>
      <c r="G15" s="7">
        <v>43.7</v>
      </c>
      <c r="H15" s="7"/>
      <c r="I15" s="7">
        <v>0</v>
      </c>
      <c r="J15" s="7"/>
      <c r="K15" s="7">
        <v>234.35</v>
      </c>
      <c r="L15" s="7"/>
      <c r="M15" s="12">
        <f t="shared" si="1"/>
        <v>0</v>
      </c>
      <c r="N15" s="12">
        <f t="shared" si="2"/>
        <v>4.5495678376479678E-4</v>
      </c>
    </row>
    <row r="16" spans="1:14" x14ac:dyDescent="0.25">
      <c r="A16" s="1" t="s">
        <v>19</v>
      </c>
      <c r="C16" s="9">
        <f>20207.36+793.67+29.15+21757.46</f>
        <v>42787.64</v>
      </c>
      <c r="D16" s="7"/>
      <c r="E16" s="9">
        <f>20847.79+17815.8</f>
        <v>38663.589999999997</v>
      </c>
      <c r="F16" s="7"/>
      <c r="G16" s="9">
        <f>19983.72+16063.94</f>
        <v>36047.660000000003</v>
      </c>
      <c r="H16" s="7"/>
      <c r="I16" s="9">
        <f>10478.07+23749.41</f>
        <v>34227.479999999996</v>
      </c>
      <c r="J16" s="7"/>
      <c r="K16" s="9">
        <f>32185.75+7171.18+486.77</f>
        <v>39843.699999999997</v>
      </c>
      <c r="L16" s="7"/>
      <c r="M16" s="14">
        <f t="shared" si="1"/>
        <v>0.10580711044205875</v>
      </c>
      <c r="N16" s="14">
        <f t="shared" si="2"/>
        <v>7.735080693530802E-2</v>
      </c>
    </row>
    <row r="17" spans="1:14" x14ac:dyDescent="0.25">
      <c r="A17" s="3" t="s">
        <v>12</v>
      </c>
      <c r="C17" s="7">
        <f>SUM(C12:C16)</f>
        <v>404392.86</v>
      </c>
      <c r="D17" s="7"/>
      <c r="E17" s="7">
        <f>SUM(E12:E16)</f>
        <v>497949.68999999994</v>
      </c>
      <c r="F17" s="7"/>
      <c r="G17" s="7">
        <f>SUM(G12:G16)</f>
        <v>615386.44999999995</v>
      </c>
      <c r="H17" s="7"/>
      <c r="I17" s="7">
        <f>SUM(I12:I16)</f>
        <v>424761.94999999995</v>
      </c>
      <c r="J17" s="7"/>
      <c r="K17" s="7">
        <f>SUM(K12:K16)</f>
        <v>515103.87</v>
      </c>
      <c r="L17" s="7"/>
      <c r="M17" s="13">
        <f>SUM(M12:M16)</f>
        <v>0.99999999999999989</v>
      </c>
      <c r="N17" s="13">
        <f>SUM(N12:N16)</f>
        <v>1</v>
      </c>
    </row>
    <row r="18" spans="1:14" ht="5.0999999999999996" customHeight="1" x14ac:dyDescent="0.25">
      <c r="C18" s="7"/>
      <c r="D18" s="7"/>
      <c r="E18" s="7"/>
      <c r="F18" s="7"/>
      <c r="G18" s="7"/>
      <c r="H18" s="7"/>
      <c r="I18" s="7"/>
      <c r="J18" s="7"/>
      <c r="K18" s="7"/>
      <c r="L18" s="7"/>
      <c r="M18" s="11"/>
      <c r="N18" s="11"/>
    </row>
    <row r="19" spans="1:14" x14ac:dyDescent="0.25">
      <c r="A19" s="1" t="s">
        <v>21</v>
      </c>
      <c r="C19" s="6">
        <f>C9-C17</f>
        <v>22123.140000000014</v>
      </c>
      <c r="D19" s="6"/>
      <c r="E19" s="6">
        <f>E9-E17</f>
        <v>58418.85000000021</v>
      </c>
      <c r="F19" s="6"/>
      <c r="G19" s="6">
        <f>G9-G17</f>
        <v>-8589.109999999986</v>
      </c>
      <c r="H19" s="6"/>
      <c r="I19" s="6">
        <f>I9-I17</f>
        <v>-64157.999999999942</v>
      </c>
      <c r="J19" s="6"/>
      <c r="K19" s="6">
        <f>K9-K17</f>
        <v>-7857.5500000000466</v>
      </c>
      <c r="L19" s="6"/>
    </row>
    <row r="20" spans="1:14" ht="5.0999999999999996" customHeight="1" x14ac:dyDescent="0.25">
      <c r="A20" s="1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4" x14ac:dyDescent="0.25">
      <c r="A21" s="4" t="s">
        <v>22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4" x14ac:dyDescent="0.25">
      <c r="A22" s="1" t="s">
        <v>7</v>
      </c>
      <c r="C22" s="7">
        <v>5960</v>
      </c>
      <c r="D22" s="7"/>
      <c r="E22" s="7">
        <v>6177.19</v>
      </c>
      <c r="F22" s="7"/>
      <c r="G22" s="7">
        <v>6083.04</v>
      </c>
      <c r="H22" s="7"/>
      <c r="I22" s="7">
        <v>6040.98</v>
      </c>
      <c r="J22" s="7"/>
      <c r="K22" s="7">
        <v>5081.79</v>
      </c>
      <c r="L22" s="7"/>
      <c r="M22" s="12">
        <f>C22/$C$26</f>
        <v>0.54473996892422993</v>
      </c>
      <c r="N22" s="12">
        <f>K22/$K$26</f>
        <v>0.29354452622543442</v>
      </c>
    </row>
    <row r="23" spans="1:14" x14ac:dyDescent="0.25">
      <c r="A23" s="1" t="s">
        <v>8</v>
      </c>
      <c r="C23" s="10">
        <v>6981</v>
      </c>
      <c r="D23" s="10"/>
      <c r="E23" s="10">
        <v>9834.24</v>
      </c>
      <c r="F23" s="10"/>
      <c r="G23" s="10">
        <v>14388.76</v>
      </c>
      <c r="H23" s="10"/>
      <c r="I23" s="10">
        <v>15219.85</v>
      </c>
      <c r="J23" s="10"/>
      <c r="K23" s="10">
        <v>14230.03</v>
      </c>
      <c r="L23" s="7"/>
      <c r="M23" s="12">
        <f t="shared" ref="M23:M25" si="3">C23/$C$26</f>
        <v>0.63805867836578012</v>
      </c>
      <c r="N23" s="12">
        <f t="shared" ref="N23:N25" si="4">K23/$K$26</f>
        <v>0.82198347718495235</v>
      </c>
    </row>
    <row r="24" spans="1:14" x14ac:dyDescent="0.25">
      <c r="A24" s="1" t="s">
        <v>25</v>
      </c>
      <c r="C24" s="10">
        <v>-2000</v>
      </c>
      <c r="D24" s="10"/>
      <c r="E24" s="10">
        <v>-2000</v>
      </c>
      <c r="F24" s="10"/>
      <c r="G24" s="10">
        <v>-2000</v>
      </c>
      <c r="H24" s="10"/>
      <c r="I24" s="10">
        <v>-2000</v>
      </c>
      <c r="J24" s="10"/>
      <c r="K24" s="10">
        <v>-2000</v>
      </c>
      <c r="L24" s="7"/>
      <c r="M24" s="12">
        <f t="shared" si="3"/>
        <v>-0.18279864729001005</v>
      </c>
      <c r="N24" s="12">
        <f t="shared" si="4"/>
        <v>-0.11552800341038666</v>
      </c>
    </row>
    <row r="25" spans="1:14" x14ac:dyDescent="0.25">
      <c r="A25" s="1" t="s">
        <v>30</v>
      </c>
      <c r="C25" s="9">
        <v>0</v>
      </c>
      <c r="D25" s="7"/>
      <c r="E25" s="9">
        <v>0</v>
      </c>
      <c r="F25" s="7"/>
      <c r="G25" s="9">
        <v>0</v>
      </c>
      <c r="H25" s="7"/>
      <c r="I25" s="9">
        <v>0</v>
      </c>
      <c r="J25" s="7"/>
      <c r="K25" s="9">
        <v>0</v>
      </c>
      <c r="L25" s="7"/>
      <c r="M25" s="14">
        <f t="shared" si="3"/>
        <v>0</v>
      </c>
      <c r="N25" s="14">
        <f t="shared" si="4"/>
        <v>0</v>
      </c>
    </row>
    <row r="26" spans="1:14" x14ac:dyDescent="0.25">
      <c r="A26" s="1" t="s">
        <v>20</v>
      </c>
      <c r="C26" s="10">
        <f>SUM(C22:C25)</f>
        <v>10941</v>
      </c>
      <c r="D26" s="7"/>
      <c r="E26" s="10">
        <f>SUM(E22:E25)</f>
        <v>14011.43</v>
      </c>
      <c r="F26" s="7"/>
      <c r="G26" s="10">
        <f>SUM(G22:G25)</f>
        <v>18471.8</v>
      </c>
      <c r="H26" s="7"/>
      <c r="I26" s="10">
        <f>SUM(I22:I25)</f>
        <v>19260.830000000002</v>
      </c>
      <c r="J26" s="7"/>
      <c r="K26" s="10">
        <f>SUM(K22:K25)</f>
        <v>17311.82</v>
      </c>
      <c r="L26" s="7"/>
      <c r="M26" s="13">
        <f>SUM(M22:M25)</f>
        <v>1</v>
      </c>
      <c r="N26" s="13">
        <f>SUM(N22:N25)</f>
        <v>1</v>
      </c>
    </row>
    <row r="27" spans="1:14" ht="5.0999999999999996" customHeight="1" x14ac:dyDescent="0.25">
      <c r="A27" s="1"/>
      <c r="C27" s="10"/>
      <c r="D27" s="7"/>
      <c r="E27" s="10"/>
      <c r="F27" s="7"/>
      <c r="G27" s="10"/>
      <c r="H27" s="7"/>
      <c r="I27" s="10"/>
      <c r="J27" s="7"/>
      <c r="K27" s="10"/>
      <c r="L27" s="7"/>
    </row>
    <row r="28" spans="1:14" x14ac:dyDescent="0.25">
      <c r="A28" s="1" t="s">
        <v>23</v>
      </c>
      <c r="C28" s="10">
        <f>C19+C26</f>
        <v>33064.140000000014</v>
      </c>
      <c r="D28" s="7"/>
      <c r="E28" s="10">
        <f>E19+E26</f>
        <v>72430.280000000203</v>
      </c>
      <c r="F28" s="7"/>
      <c r="G28" s="10">
        <f>G19+G26</f>
        <v>9882.6900000000132</v>
      </c>
      <c r="H28" s="7"/>
      <c r="I28" s="10">
        <f>I19+I26</f>
        <v>-44897.16999999994</v>
      </c>
      <c r="J28" s="7"/>
      <c r="K28" s="10">
        <f>K19+K26</f>
        <v>9454.2699999999531</v>
      </c>
      <c r="L28" s="7"/>
    </row>
    <row r="29" spans="1:14" ht="5.0999999999999996" customHeight="1" x14ac:dyDescent="0.25">
      <c r="A29" s="1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4" x14ac:dyDescent="0.25">
      <c r="A30" s="16" t="s">
        <v>29</v>
      </c>
      <c r="C30" s="12">
        <v>0.15</v>
      </c>
      <c r="D30" s="7"/>
      <c r="E30" s="12">
        <v>0.15</v>
      </c>
      <c r="F30" s="7"/>
      <c r="G30" s="12">
        <v>0.15</v>
      </c>
      <c r="H30" s="7"/>
      <c r="I30" s="12">
        <v>0.15</v>
      </c>
      <c r="J30" s="7"/>
      <c r="K30" s="12">
        <v>0.15</v>
      </c>
      <c r="L30" s="7"/>
    </row>
    <row r="31" spans="1:14" ht="15" customHeight="1" x14ac:dyDescent="0.25">
      <c r="A31" s="18" t="s">
        <v>31</v>
      </c>
      <c r="C31" s="12">
        <f>C28/(C26+C9)</f>
        <v>7.558260583325907E-2</v>
      </c>
      <c r="D31" s="7"/>
      <c r="E31" s="12">
        <f>E28/(E26+E9)</f>
        <v>0.1269860160061374</v>
      </c>
      <c r="F31" s="7"/>
      <c r="G31" s="15">
        <f>G28/(G26+G9)</f>
        <v>1.580549777332688E-2</v>
      </c>
      <c r="H31" s="7"/>
      <c r="I31" s="15">
        <f>I28/(I26+I9)</f>
        <v>-0.11819250523831121</v>
      </c>
      <c r="J31" s="7"/>
      <c r="K31" s="15">
        <f>K28/(K26+K9)</f>
        <v>1.8023302431261396E-2</v>
      </c>
      <c r="L31" s="7"/>
    </row>
    <row r="32" spans="1:14" x14ac:dyDescent="0.25">
      <c r="A32" s="16" t="s">
        <v>32</v>
      </c>
      <c r="C32" s="12"/>
      <c r="D32" s="7"/>
      <c r="E32" s="12"/>
      <c r="F32" s="7"/>
      <c r="G32" s="15"/>
      <c r="H32" s="7"/>
      <c r="I32" s="15"/>
      <c r="J32" s="7"/>
      <c r="K32" s="15"/>
      <c r="L32" s="7"/>
    </row>
    <row r="33" spans="1:12" ht="6" customHeight="1" x14ac:dyDescent="0.25">
      <c r="A33" s="1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5" t="s">
        <v>35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t="s">
        <v>24</v>
      </c>
    </row>
    <row r="36" spans="1:12" x14ac:dyDescent="0.25">
      <c r="A36" t="s">
        <v>36</v>
      </c>
    </row>
    <row r="37" spans="1:12" x14ac:dyDescent="0.25">
      <c r="A37" t="s">
        <v>33</v>
      </c>
    </row>
    <row r="38" spans="1:12" x14ac:dyDescent="0.25">
      <c r="A38" t="s">
        <v>37</v>
      </c>
    </row>
    <row r="39" spans="1:12" x14ac:dyDescent="0.25">
      <c r="A39" t="s">
        <v>38</v>
      </c>
    </row>
    <row r="40" spans="1:12" x14ac:dyDescent="0.25">
      <c r="A40" t="s">
        <v>39</v>
      </c>
    </row>
    <row r="41" spans="1:12" x14ac:dyDescent="0.25">
      <c r="A41" t="s">
        <v>40</v>
      </c>
    </row>
    <row r="42" spans="1:12" x14ac:dyDescent="0.25">
      <c r="A42" t="s">
        <v>41</v>
      </c>
    </row>
  </sheetData>
  <mergeCells count="1">
    <mergeCell ref="A1:K1"/>
  </mergeCells>
  <pageMargins left="0.7" right="0.7" top="0.28000000000000003" bottom="0.32" header="0.18" footer="0.17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opLeftCell="A2" workbookViewId="0">
      <selection activeCell="C12" sqref="C12"/>
    </sheetView>
  </sheetViews>
  <sheetFormatPr defaultRowHeight="15" x14ac:dyDescent="0.25"/>
  <cols>
    <col min="3" max="3" width="11.5703125" bestFit="1" customWidth="1"/>
  </cols>
  <sheetData>
    <row r="2" spans="1:4" x14ac:dyDescent="0.25">
      <c r="B2" t="s">
        <v>26</v>
      </c>
      <c r="C2" t="s">
        <v>28</v>
      </c>
      <c r="D2" t="s">
        <v>27</v>
      </c>
    </row>
    <row r="3" spans="1:4" x14ac:dyDescent="0.25">
      <c r="A3">
        <v>2015</v>
      </c>
      <c r="B3" s="7">
        <f>RCTC!C9</f>
        <v>426516</v>
      </c>
      <c r="C3" s="7">
        <f>RCTC!C26</f>
        <v>10941</v>
      </c>
      <c r="D3" s="7">
        <f>RCTC!C17</f>
        <v>404392.86</v>
      </c>
    </row>
    <row r="4" spans="1:4" x14ac:dyDescent="0.25">
      <c r="A4">
        <v>2016</v>
      </c>
      <c r="B4" s="7">
        <f>RCTC!E9</f>
        <v>556368.54000000015</v>
      </c>
      <c r="C4" s="7">
        <f>RCTC!E26</f>
        <v>14011.43</v>
      </c>
      <c r="D4" s="7">
        <f>RCTC!E17</f>
        <v>497949.68999999994</v>
      </c>
    </row>
    <row r="5" spans="1:4" x14ac:dyDescent="0.25">
      <c r="A5">
        <v>2017</v>
      </c>
      <c r="B5" s="7">
        <f>RCTC!G9</f>
        <v>606797.34</v>
      </c>
      <c r="C5" s="7">
        <f>RCTC!G26</f>
        <v>18471.8</v>
      </c>
      <c r="D5" s="7">
        <f>RCTC!G17</f>
        <v>615386.44999999995</v>
      </c>
    </row>
    <row r="6" spans="1:4" x14ac:dyDescent="0.25">
      <c r="A6">
        <v>2018</v>
      </c>
      <c r="B6" s="7">
        <f>RCTC!I9</f>
        <v>360603.95</v>
      </c>
      <c r="C6" s="7">
        <f>RCTC!I26</f>
        <v>19260.830000000002</v>
      </c>
      <c r="D6" s="7">
        <f>RCTC!I17</f>
        <v>424761.94999999995</v>
      </c>
    </row>
    <row r="7" spans="1:4" x14ac:dyDescent="0.25">
      <c r="A7">
        <v>2019</v>
      </c>
      <c r="B7" s="7">
        <f>RCTC!K9</f>
        <v>507246.31999999995</v>
      </c>
      <c r="C7" s="7">
        <f>RCTC!K26</f>
        <v>17311.82</v>
      </c>
      <c r="D7" s="7">
        <f>RCTC!K17</f>
        <v>515103.87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RCTC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2019-08-20T14:17:22Z</cp:lastPrinted>
  <dcterms:created xsi:type="dcterms:W3CDTF">2019-08-19T16:58:05Z</dcterms:created>
  <dcterms:modified xsi:type="dcterms:W3CDTF">2019-08-20T14:19:30Z</dcterms:modified>
</cp:coreProperties>
</file>