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Business\Public Information\Board Agendas Minutes\2018-2019\SPECIAL MEETING, NOVEMBER 7, 2018\"/>
    </mc:Choice>
  </mc:AlternateContent>
  <bookViews>
    <workbookView xWindow="0" yWindow="0" windowWidth="21600" windowHeight="9030" activeTab="1"/>
  </bookViews>
  <sheets>
    <sheet name="A9R8DF2" sheetId="1" r:id="rId1"/>
    <sheet name="A9R8DF2 (2)" sheetId="2" r:id="rId2"/>
  </sheets>
  <definedNames>
    <definedName name="_xlnm.Print_Area" localSheetId="0">A9R8DF2!$A$1:$F$86</definedName>
    <definedName name="_xlnm.Print_Area" localSheetId="1">'A9R8DF2 (2)'!$A$1:$G$90</definedName>
    <definedName name="_xlnm.Print_Titles" localSheetId="0">A9R8DF2!$1:$2</definedName>
    <definedName name="_xlnm.Print_Titles" localSheetId="1">'A9R8DF2 (2)'!$1:$2</definedName>
  </definedNames>
  <calcPr calcId="162913"/>
</workbook>
</file>

<file path=xl/calcChain.xml><?xml version="1.0" encoding="utf-8"?>
<calcChain xmlns="http://schemas.openxmlformats.org/spreadsheetml/2006/main">
  <c r="F83" i="2" l="1"/>
  <c r="F84" i="2" s="1"/>
  <c r="F85" i="2" s="1"/>
  <c r="F86" i="2" s="1"/>
  <c r="F82" i="2"/>
  <c r="F81" i="2"/>
  <c r="J77" i="2"/>
  <c r="D83" i="2"/>
  <c r="D82" i="2"/>
  <c r="D16" i="2"/>
  <c r="H16" i="2"/>
  <c r="D81" i="2"/>
  <c r="H77" i="2"/>
  <c r="E82" i="2"/>
  <c r="D67" i="2"/>
  <c r="H71" i="2" s="1"/>
  <c r="D60" i="2"/>
  <c r="D74" i="2" s="1"/>
  <c r="D48" i="2"/>
  <c r="D41" i="2"/>
  <c r="D29" i="2"/>
  <c r="H33" i="2" s="1"/>
  <c r="D23" i="2"/>
  <c r="D12" i="2"/>
  <c r="D8" i="2"/>
  <c r="D82" i="1"/>
  <c r="G83" i="2" l="1"/>
  <c r="D33" i="2"/>
  <c r="D31" i="2"/>
  <c r="D32" i="2"/>
  <c r="D69" i="2"/>
  <c r="D70" i="2"/>
  <c r="H52" i="2"/>
  <c r="D75" i="2"/>
  <c r="D67" i="1"/>
  <c r="H71" i="1" s="1"/>
  <c r="D69" i="1" s="1"/>
  <c r="D60" i="1"/>
  <c r="D29" i="1"/>
  <c r="D23" i="1"/>
  <c r="G84" i="2" l="1"/>
  <c r="D51" i="2"/>
  <c r="D50" i="2"/>
  <c r="D15" i="2"/>
  <c r="D14" i="2"/>
  <c r="D71" i="2"/>
  <c r="D70" i="1"/>
  <c r="H33" i="1"/>
  <c r="D48" i="1"/>
  <c r="H52" i="1" s="1"/>
  <c r="D50" i="1" s="1"/>
  <c r="D41" i="1"/>
  <c r="D12" i="1"/>
  <c r="D8" i="1"/>
  <c r="D74" i="1" s="1"/>
  <c r="G86" i="2" l="1"/>
  <c r="G85" i="2"/>
  <c r="D52" i="2"/>
  <c r="D76" i="2"/>
  <c r="D77" i="2" s="1"/>
  <c r="D51" i="1"/>
  <c r="D52" i="1" s="1"/>
  <c r="D75" i="1"/>
  <c r="H77" i="1" s="1"/>
  <c r="D71" i="1"/>
  <c r="H16" i="1"/>
  <c r="D32" i="1"/>
  <c r="D31" i="1"/>
  <c r="D84" i="2" l="1"/>
  <c r="E83" i="2"/>
  <c r="D14" i="1"/>
  <c r="D15" i="1"/>
  <c r="D16" i="1" s="1"/>
  <c r="D33" i="1"/>
  <c r="D85" i="2" l="1"/>
  <c r="E84" i="2"/>
  <c r="D76" i="1"/>
  <c r="D77" i="1" s="1"/>
  <c r="D81" i="1" s="1"/>
  <c r="D83" i="1" s="1"/>
  <c r="D84" i="1" s="1"/>
  <c r="D85" i="1" s="1"/>
  <c r="D86" i="1" s="1"/>
  <c r="D86" i="2" l="1"/>
  <c r="E86" i="2" s="1"/>
  <c r="E85" i="2"/>
</calcChain>
</file>

<file path=xl/sharedStrings.xml><?xml version="1.0" encoding="utf-8"?>
<sst xmlns="http://schemas.openxmlformats.org/spreadsheetml/2006/main" count="459" uniqueCount="111">
  <si>
    <t xml:space="preserve"> </t>
  </si>
  <si>
    <t xml:space="preserve">Replace Boilers </t>
  </si>
  <si>
    <t xml:space="preserve">Y </t>
  </si>
  <si>
    <t xml:space="preserve">High efficiency pumps &amp; motors, variable speed drives </t>
  </si>
  <si>
    <t xml:space="preserve">Replace Split Chiller </t>
  </si>
  <si>
    <t xml:space="preserve">Flush &amp; clean existing piping system </t>
  </si>
  <si>
    <t xml:space="preserve">Replace Rooftop Units &amp; PTAC's in Business Office </t>
  </si>
  <si>
    <t xml:space="preserve">Clean &amp; reuse duct systems where practical. Remove &amp; reinstall ceiling sections as required. TAB work. Roofing </t>
  </si>
  <si>
    <t xml:space="preserve">Replace Makeup Air Units &amp; Multizone Units, DDC Controls </t>
  </si>
  <si>
    <t xml:space="preserve">Clean &amp; reuse duct systems where practical. Remove &amp; reinstall ceiling sections as required. TAB work. Roofing. </t>
  </si>
  <si>
    <t xml:space="preserve">2016-HS1 </t>
  </si>
  <si>
    <t xml:space="preserve">Replace Air Handling Units &amp; Unit Ventilators </t>
  </si>
  <si>
    <t xml:space="preserve">Clean &amp; reuse duct systems where possible. Remove &amp; reinstall ceiling sections as required. TAB work. Roofing. </t>
  </si>
  <si>
    <t xml:space="preserve">2016-HS2 </t>
  </si>
  <si>
    <t xml:space="preserve">Replace Plumbing Fixtures + Partial Flooring </t>
  </si>
  <si>
    <t xml:space="preserve">N </t>
  </si>
  <si>
    <t xml:space="preserve">2016-HS3 </t>
  </si>
  <si>
    <t xml:space="preserve">Replace Exposed Plumbing Piping </t>
  </si>
  <si>
    <t xml:space="preserve">Sanitary, hot water, cold water </t>
  </si>
  <si>
    <t xml:space="preserve">2016 HS Subtotal </t>
  </si>
  <si>
    <t xml:space="preserve">2016-SC1 </t>
  </si>
  <si>
    <t xml:space="preserve">2016 SC Subtotal </t>
  </si>
  <si>
    <t xml:space="preserve">2016 Grand Total (HS + SC) </t>
  </si>
  <si>
    <t xml:space="preserve">2017-HS1 </t>
  </si>
  <si>
    <t xml:space="preserve">Replace Low Voltage Systems </t>
  </si>
  <si>
    <t xml:space="preserve">Fire alarm, clock, intercom, lighting controls </t>
  </si>
  <si>
    <t xml:space="preserve">2017-HS2 </t>
  </si>
  <si>
    <t xml:space="preserve">Replace Power Systems </t>
  </si>
  <si>
    <t xml:space="preserve">Service, switchgear, branch distribution, switchboards, sub-panels </t>
  </si>
  <si>
    <t xml:space="preserve">2017-HS3 </t>
  </si>
  <si>
    <t xml:space="preserve">Add Wet Sprinklers </t>
  </si>
  <si>
    <t xml:space="preserve">Replace Ceilings </t>
  </si>
  <si>
    <t xml:space="preserve">Replace HVAC Hydronic Piping </t>
  </si>
  <si>
    <t xml:space="preserve">2017 HS Subtotal </t>
  </si>
  <si>
    <t xml:space="preserve">2017-SC1 </t>
  </si>
  <si>
    <t xml:space="preserve">2017-SC2 </t>
  </si>
  <si>
    <t xml:space="preserve">2017 SC Subtotal </t>
  </si>
  <si>
    <t xml:space="preserve">2017 Grand Total (HS + SC) </t>
  </si>
  <si>
    <t xml:space="preserve">2018-HS1 </t>
  </si>
  <si>
    <t xml:space="preserve">Replace Windows </t>
  </si>
  <si>
    <t xml:space="preserve">2018-HS2 </t>
  </si>
  <si>
    <t xml:space="preserve">Replace Roof </t>
  </si>
  <si>
    <t xml:space="preserve">2018-HS3 </t>
  </si>
  <si>
    <t xml:space="preserve">Exterior Door Replacement </t>
  </si>
  <si>
    <t xml:space="preserve">2018-HS4 </t>
  </si>
  <si>
    <t xml:space="preserve">New Addition </t>
  </si>
  <si>
    <t xml:space="preserve">2018 HS Subtotal </t>
  </si>
  <si>
    <t xml:space="preserve">2018-SC1 </t>
  </si>
  <si>
    <t xml:space="preserve">2018-SC2 </t>
  </si>
  <si>
    <t xml:space="preserve">2018-SC3 </t>
  </si>
  <si>
    <t xml:space="preserve">2018 SC Subtotal </t>
  </si>
  <si>
    <t xml:space="preserve">2018 Grand Total (HS + SC) </t>
  </si>
  <si>
    <t xml:space="preserve">Notes: 1. All cost values were escalated for the year projected to occur in. </t>
  </si>
  <si>
    <t>Project Grand Total</t>
  </si>
  <si>
    <t>Service, switchgear, branch distribution, switchboards, sub-panels</t>
  </si>
  <si>
    <t>Comments</t>
  </si>
  <si>
    <t>Description</t>
  </si>
  <si>
    <t>Work
Item</t>
  </si>
  <si>
    <t>High School</t>
  </si>
  <si>
    <t>Skill Center</t>
  </si>
  <si>
    <t>High School Grand Total</t>
  </si>
  <si>
    <t>2015-2016</t>
  </si>
  <si>
    <t>2016-2017</t>
  </si>
  <si>
    <t>2017-2018</t>
  </si>
  <si>
    <t>Year 1</t>
  </si>
  <si>
    <t>Year 2</t>
  </si>
  <si>
    <t>Year 3</t>
  </si>
  <si>
    <t>Year 4</t>
  </si>
  <si>
    <t xml:space="preserve">Erie County Technical School--Four Year Project Plan TE# 2014.017 22-Jun-14 </t>
  </si>
  <si>
    <t>Could be completed during the summer</t>
  </si>
  <si>
    <t>Would need an April/May start</t>
  </si>
  <si>
    <t>A 6 to 8 month completion time</t>
  </si>
  <si>
    <t>2018-2019</t>
  </si>
  <si>
    <t xml:space="preserve">2018-HS5 </t>
  </si>
  <si>
    <t xml:space="preserve">2018-SC4 </t>
  </si>
  <si>
    <t xml:space="preserve">2019-HS1 </t>
  </si>
  <si>
    <t xml:space="preserve">2019-HS2 </t>
  </si>
  <si>
    <t xml:space="preserve">2019-HS3 </t>
  </si>
  <si>
    <t xml:space="preserve">2019-HS4 </t>
  </si>
  <si>
    <t xml:space="preserve">2019-SC1 </t>
  </si>
  <si>
    <t xml:space="preserve">2019-SC2 </t>
  </si>
  <si>
    <t xml:space="preserve">2019-SC3 </t>
  </si>
  <si>
    <t xml:space="preserve">2019 HS Subtotal </t>
  </si>
  <si>
    <t xml:space="preserve">2019 SC Subtotal </t>
  </si>
  <si>
    <t xml:space="preserve">2019 Grand Total (HS + SC) </t>
  </si>
  <si>
    <t>2017-HS4</t>
  </si>
  <si>
    <t>Renovate Existing Toilet Rooms</t>
  </si>
  <si>
    <t>2017-SC3</t>
  </si>
  <si>
    <t>2019-HS5</t>
  </si>
  <si>
    <t xml:space="preserve">2019-SC4 </t>
  </si>
  <si>
    <t>Interior Renovations</t>
  </si>
  <si>
    <t>Architect &amp; Engineering Fees (6%)</t>
  </si>
  <si>
    <t>Contingency (10%)</t>
  </si>
  <si>
    <t>2016--Both</t>
  </si>
  <si>
    <t>2017--Both</t>
  </si>
  <si>
    <t>2018--Both</t>
  </si>
  <si>
    <t>2019--Both</t>
  </si>
  <si>
    <t>ACT 129 Funding
(Y / N)</t>
  </si>
  <si>
    <t>Construction
Cost Estimate</t>
  </si>
  <si>
    <t>Contingency + A &amp; E Fees</t>
  </si>
  <si>
    <t>2014-2015</t>
  </si>
  <si>
    <t>2019-2020</t>
  </si>
  <si>
    <t>Skill Center Grand Total</t>
  </si>
  <si>
    <t>COST OF HIGH SCHOOL PROJECT</t>
  </si>
  <si>
    <t>Did not include Skill Center within the 2014-2015 base cost in the table above</t>
  </si>
  <si>
    <t>4% Increase</t>
  </si>
  <si>
    <t>4.5% Increase</t>
  </si>
  <si>
    <t>This table assumes a 4% or 4.5% annual increase and that 80% of the total Contingency + A&amp;E Fees are attributable to High School Project</t>
  </si>
  <si>
    <t>$$ Amount of Change</t>
  </si>
  <si>
    <t>Act 129 Items - HS Only</t>
  </si>
  <si>
    <t>Potential Act 129-Eligible Items (High School Only) in above schedules totaled $14,272,235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</si>
</sst>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8" formatCode="&quot;$&quot;#,##0.00_);[Red]\(&quot;$&quot;#,##0.00\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C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18" fillId="34" borderId="10" xfId="0" applyFont="1" applyFill="1" applyBorder="1" applyAlignment="1">
      <alignment horizontal="center"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vertical="top" wrapText="1"/>
    </xf>
    <xf numFmtId="6" fontId="20" fillId="0" borderId="0" xfId="0" applyNumberFormat="1" applyFont="1" applyAlignment="1">
      <alignment wrapText="1"/>
    </xf>
    <xf numFmtId="0" fontId="20" fillId="0" borderId="0" xfId="0" applyFont="1" applyAlignment="1">
      <alignment horizontal="center" wrapText="1"/>
    </xf>
    <xf numFmtId="0" fontId="20" fillId="0" borderId="11" xfId="0" applyFont="1" applyBorder="1" applyAlignment="1">
      <alignment wrapText="1"/>
    </xf>
    <xf numFmtId="0" fontId="20" fillId="0" borderId="11" xfId="0" applyFont="1" applyBorder="1" applyAlignment="1">
      <alignment horizontal="center" wrapText="1"/>
    </xf>
    <xf numFmtId="0" fontId="19" fillId="33" borderId="12" xfId="0" applyFont="1" applyFill="1" applyBorder="1" applyAlignment="1">
      <alignment wrapText="1"/>
    </xf>
    <xf numFmtId="6" fontId="19" fillId="33" borderId="12" xfId="0" applyNumberFormat="1" applyFont="1" applyFill="1" applyBorder="1" applyAlignment="1">
      <alignment wrapText="1"/>
    </xf>
    <xf numFmtId="0" fontId="19" fillId="33" borderId="12" xfId="0" applyFont="1" applyFill="1" applyBorder="1" applyAlignment="1">
      <alignment horizontal="center" wrapText="1"/>
    </xf>
    <xf numFmtId="0" fontId="20" fillId="0" borderId="0" xfId="0" applyFont="1" applyAlignment="1"/>
    <xf numFmtId="0" fontId="20" fillId="0" borderId="0" xfId="0" applyFont="1" applyAlignment="1">
      <alignment horizontal="center" vertical="top" wrapText="1"/>
    </xf>
    <xf numFmtId="0" fontId="18" fillId="0" borderId="0" xfId="0" applyFont="1" applyFill="1" applyBorder="1" applyAlignment="1">
      <alignment horizontal="center" wrapText="1"/>
    </xf>
    <xf numFmtId="0" fontId="18" fillId="36" borderId="0" xfId="0" applyFont="1" applyFill="1" applyBorder="1" applyAlignment="1">
      <alignment horizontal="center" wrapText="1"/>
    </xf>
    <xf numFmtId="0" fontId="18" fillId="35" borderId="0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wrapText="1"/>
    </xf>
    <xf numFmtId="6" fontId="19" fillId="33" borderId="13" xfId="0" applyNumberFormat="1" applyFont="1" applyFill="1" applyBorder="1" applyAlignment="1">
      <alignment wrapText="1"/>
    </xf>
    <xf numFmtId="0" fontId="20" fillId="36" borderId="0" xfId="0" applyFont="1" applyFill="1" applyAlignment="1">
      <alignment wrapText="1"/>
    </xf>
    <xf numFmtId="0" fontId="19" fillId="36" borderId="0" xfId="0" applyFont="1" applyFill="1" applyAlignment="1">
      <alignment wrapText="1"/>
    </xf>
    <xf numFmtId="6" fontId="19" fillId="36" borderId="0" xfId="0" applyNumberFormat="1" applyFont="1" applyFill="1" applyAlignment="1">
      <alignment wrapText="1"/>
    </xf>
    <xf numFmtId="0" fontId="20" fillId="35" borderId="0" xfId="0" applyFont="1" applyFill="1" applyAlignment="1">
      <alignment wrapText="1"/>
    </xf>
    <xf numFmtId="0" fontId="19" fillId="35" borderId="0" xfId="0" applyFont="1" applyFill="1" applyAlignment="1">
      <alignment wrapText="1"/>
    </xf>
    <xf numFmtId="6" fontId="19" fillId="35" borderId="0" xfId="0" applyNumberFormat="1" applyFont="1" applyFill="1" applyAlignment="1">
      <alignment wrapText="1"/>
    </xf>
    <xf numFmtId="0" fontId="21" fillId="0" borderId="11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wrapText="1"/>
    </xf>
    <xf numFmtId="6" fontId="0" fillId="0" borderId="0" xfId="0" applyNumberFormat="1"/>
    <xf numFmtId="6" fontId="19" fillId="35" borderId="11" xfId="0" applyNumberFormat="1" applyFont="1" applyFill="1" applyBorder="1" applyAlignment="1">
      <alignment wrapText="1"/>
    </xf>
    <xf numFmtId="6" fontId="19" fillId="36" borderId="11" xfId="0" applyNumberFormat="1" applyFont="1" applyFill="1" applyBorder="1" applyAlignment="1">
      <alignment wrapText="1"/>
    </xf>
    <xf numFmtId="6" fontId="20" fillId="38" borderId="0" xfId="0" applyNumberFormat="1" applyFont="1" applyFill="1" applyAlignment="1">
      <alignment wrapText="1"/>
    </xf>
    <xf numFmtId="6" fontId="19" fillId="38" borderId="0" xfId="0" applyNumberFormat="1" applyFont="1" applyFill="1" applyAlignment="1">
      <alignment wrapText="1"/>
    </xf>
    <xf numFmtId="0" fontId="20" fillId="38" borderId="0" xfId="0" applyFont="1" applyFill="1" applyAlignment="1">
      <alignment wrapText="1"/>
    </xf>
    <xf numFmtId="0" fontId="19" fillId="38" borderId="0" xfId="0" applyFont="1" applyFill="1" applyAlignment="1">
      <alignment wrapText="1"/>
    </xf>
    <xf numFmtId="8" fontId="0" fillId="0" borderId="0" xfId="0" applyNumberFormat="1"/>
    <xf numFmtId="0" fontId="0" fillId="37" borderId="15" xfId="0" applyFill="1" applyBorder="1" applyAlignment="1">
      <alignment horizontal="center" vertical="center" textRotation="90"/>
    </xf>
    <xf numFmtId="0" fontId="0" fillId="37" borderId="16" xfId="0" applyFill="1" applyBorder="1" applyAlignment="1">
      <alignment horizontal="center" vertical="center" textRotation="90"/>
    </xf>
    <xf numFmtId="0" fontId="0" fillId="37" borderId="17" xfId="0" applyFill="1" applyBorder="1" applyAlignment="1">
      <alignment horizontal="center" vertical="center" textRotation="90"/>
    </xf>
    <xf numFmtId="0" fontId="16" fillId="0" borderId="14" xfId="0" applyFont="1" applyBorder="1" applyAlignment="1">
      <alignment horizontal="center" vertical="center"/>
    </xf>
    <xf numFmtId="0" fontId="0" fillId="39" borderId="0" xfId="0" applyFill="1"/>
    <xf numFmtId="0" fontId="23" fillId="39" borderId="0" xfId="0" applyFont="1" applyFill="1"/>
    <xf numFmtId="0" fontId="24" fillId="0" borderId="0" xfId="0" applyFont="1" applyFill="1"/>
    <xf numFmtId="0" fontId="23" fillId="39" borderId="0" xfId="0" applyFont="1" applyFill="1" applyAlignment="1">
      <alignment wrapText="1"/>
    </xf>
    <xf numFmtId="0" fontId="0" fillId="39" borderId="0" xfId="0" applyFill="1" applyAlignment="1">
      <alignment horizontal="center"/>
    </xf>
    <xf numFmtId="0" fontId="22" fillId="39" borderId="0" xfId="0" applyFont="1" applyFill="1" applyAlignment="1">
      <alignment horizontal="centerContinuous"/>
    </xf>
    <xf numFmtId="0" fontId="0" fillId="39" borderId="0" xfId="0" applyFill="1" applyAlignment="1">
      <alignment horizontal="centerContinuous"/>
    </xf>
    <xf numFmtId="0" fontId="23" fillId="39" borderId="0" xfId="0" applyFont="1" applyFill="1" applyAlignment="1">
      <alignment horizontal="right" wrapText="1"/>
    </xf>
    <xf numFmtId="0" fontId="23" fillId="39" borderId="0" xfId="0" applyFont="1" applyFill="1" applyAlignment="1">
      <alignment horizontal="right"/>
    </xf>
    <xf numFmtId="0" fontId="23" fillId="39" borderId="0" xfId="0" applyFont="1" applyFill="1" applyAlignment="1">
      <alignment horizontal="center" wrapText="1"/>
    </xf>
    <xf numFmtId="8" fontId="0" fillId="39" borderId="0" xfId="0" applyNumberForma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zoomScaleNormal="100" workbookViewId="0">
      <pane xSplit="2" ySplit="3" topLeftCell="C31" activePane="bottomRight" state="frozen"/>
      <selection pane="topRight" activeCell="C1" sqref="C1"/>
      <selection pane="bottomLeft" activeCell="A4" sqref="A4"/>
      <selection pane="bottomRight" activeCell="C91" sqref="C91"/>
    </sheetView>
  </sheetViews>
  <sheetFormatPr defaultRowHeight="15" x14ac:dyDescent="0.25"/>
  <cols>
    <col min="1" max="1" width="3.140625" customWidth="1"/>
    <col min="2" max="2" width="10" customWidth="1"/>
    <col min="3" max="3" width="39.5703125" customWidth="1"/>
    <col min="4" max="4" width="14.28515625" customWidth="1"/>
    <col min="5" max="5" width="13.42578125" customWidth="1"/>
    <col min="6" max="6" width="54.85546875" customWidth="1"/>
    <col min="8" max="8" width="11.85546875" bestFit="1" customWidth="1"/>
  </cols>
  <sheetData>
    <row r="1" spans="1:8" ht="24" customHeight="1" x14ac:dyDescent="0.25">
      <c r="B1" s="37" t="s">
        <v>68</v>
      </c>
      <c r="C1" s="37"/>
      <c r="D1" s="37"/>
      <c r="E1" s="37"/>
      <c r="F1" s="37"/>
    </row>
    <row r="2" spans="1:8" ht="24.75" x14ac:dyDescent="0.25">
      <c r="B2" s="1" t="s">
        <v>57</v>
      </c>
      <c r="C2" s="1" t="s">
        <v>56</v>
      </c>
      <c r="D2" s="1" t="s">
        <v>98</v>
      </c>
      <c r="E2" s="1" t="s">
        <v>97</v>
      </c>
      <c r="F2" s="1" t="s">
        <v>55</v>
      </c>
      <c r="G2" t="s">
        <v>0</v>
      </c>
    </row>
    <row r="3" spans="1:8" ht="6.95" customHeight="1" x14ac:dyDescent="0.25">
      <c r="B3" s="13"/>
      <c r="C3" s="13"/>
      <c r="D3" s="13"/>
      <c r="E3" s="13"/>
      <c r="F3" s="13"/>
    </row>
    <row r="4" spans="1:8" x14ac:dyDescent="0.25">
      <c r="A4" s="34" t="s">
        <v>64</v>
      </c>
      <c r="B4" s="15" t="s">
        <v>61</v>
      </c>
      <c r="C4" s="15" t="s">
        <v>58</v>
      </c>
      <c r="D4" s="15"/>
      <c r="E4" s="13"/>
      <c r="F4" s="13"/>
    </row>
    <row r="5" spans="1:8" ht="15" customHeight="1" x14ac:dyDescent="0.25">
      <c r="A5" s="35"/>
      <c r="B5" s="12" t="s">
        <v>10</v>
      </c>
      <c r="C5" s="3" t="s">
        <v>1</v>
      </c>
      <c r="D5" s="4">
        <v>298700</v>
      </c>
      <c r="E5" s="5" t="s">
        <v>2</v>
      </c>
      <c r="F5" s="3" t="s">
        <v>3</v>
      </c>
      <c r="G5" t="s">
        <v>0</v>
      </c>
    </row>
    <row r="6" spans="1:8" x14ac:dyDescent="0.25">
      <c r="A6" s="35"/>
      <c r="B6" s="12" t="s">
        <v>13</v>
      </c>
      <c r="C6" s="3" t="s">
        <v>4</v>
      </c>
      <c r="D6" s="4">
        <v>334750</v>
      </c>
      <c r="E6" s="5" t="s">
        <v>2</v>
      </c>
      <c r="F6" s="3" t="s">
        <v>5</v>
      </c>
      <c r="G6" t="s">
        <v>0</v>
      </c>
    </row>
    <row r="7" spans="1:8" ht="30" customHeight="1" x14ac:dyDescent="0.25">
      <c r="A7" s="35"/>
      <c r="B7" s="12" t="s">
        <v>16</v>
      </c>
      <c r="C7" s="3" t="s">
        <v>6</v>
      </c>
      <c r="D7" s="4">
        <v>113300</v>
      </c>
      <c r="E7" s="5" t="s">
        <v>2</v>
      </c>
      <c r="F7" s="3" t="s">
        <v>7</v>
      </c>
      <c r="G7" t="s">
        <v>0</v>
      </c>
    </row>
    <row r="8" spans="1:8" ht="15.75" thickBot="1" x14ac:dyDescent="0.3">
      <c r="A8" s="35"/>
      <c r="B8" s="7"/>
      <c r="C8" s="6" t="s">
        <v>19</v>
      </c>
      <c r="D8" s="27">
        <f>SUM(D5:D7)</f>
        <v>746750</v>
      </c>
      <c r="E8" s="7"/>
      <c r="F8" s="24" t="s">
        <v>69</v>
      </c>
      <c r="G8" t="s">
        <v>0</v>
      </c>
    </row>
    <row r="9" spans="1:8" ht="6.95" customHeight="1" x14ac:dyDescent="0.25">
      <c r="A9" s="35"/>
      <c r="B9" s="5"/>
      <c r="C9" s="2"/>
      <c r="D9" s="2"/>
      <c r="E9" s="5"/>
      <c r="F9" s="3"/>
      <c r="G9" t="s">
        <v>0</v>
      </c>
    </row>
    <row r="10" spans="1:8" x14ac:dyDescent="0.25">
      <c r="A10" s="35"/>
      <c r="B10" s="14" t="s">
        <v>61</v>
      </c>
      <c r="C10" s="14" t="s">
        <v>59</v>
      </c>
      <c r="D10" s="18"/>
      <c r="E10" s="5"/>
      <c r="F10" s="3"/>
    </row>
    <row r="11" spans="1:8" ht="30" customHeight="1" x14ac:dyDescent="0.25">
      <c r="A11" s="35"/>
      <c r="B11" s="12" t="s">
        <v>20</v>
      </c>
      <c r="C11" s="3" t="s">
        <v>8</v>
      </c>
      <c r="D11" s="4">
        <v>708640</v>
      </c>
      <c r="E11" s="5" t="s">
        <v>2</v>
      </c>
      <c r="F11" s="3" t="s">
        <v>9</v>
      </c>
      <c r="G11" t="s">
        <v>0</v>
      </c>
    </row>
    <row r="12" spans="1:8" ht="15.75" thickBot="1" x14ac:dyDescent="0.3">
      <c r="A12" s="35"/>
      <c r="B12" s="7"/>
      <c r="C12" s="6" t="s">
        <v>21</v>
      </c>
      <c r="D12" s="28">
        <f>SUM(D11)</f>
        <v>708640</v>
      </c>
      <c r="E12" s="7"/>
      <c r="F12" s="24" t="s">
        <v>69</v>
      </c>
      <c r="G12" t="s">
        <v>0</v>
      </c>
    </row>
    <row r="13" spans="1:8" ht="6.95" customHeight="1" x14ac:dyDescent="0.25">
      <c r="A13" s="35"/>
      <c r="B13" s="5"/>
      <c r="C13" s="2"/>
      <c r="D13" s="2"/>
      <c r="E13" s="5"/>
      <c r="F13" s="2"/>
      <c r="G13" t="s">
        <v>0</v>
      </c>
    </row>
    <row r="14" spans="1:8" ht="15" customHeight="1" x14ac:dyDescent="0.25">
      <c r="A14" s="35"/>
      <c r="B14" s="5" t="s">
        <v>93</v>
      </c>
      <c r="C14" s="2" t="s">
        <v>92</v>
      </c>
      <c r="D14" s="29">
        <f>H16*0.1</f>
        <v>145539</v>
      </c>
      <c r="E14" s="5"/>
      <c r="F14" s="2"/>
    </row>
    <row r="15" spans="1:8" ht="15" customHeight="1" x14ac:dyDescent="0.25">
      <c r="A15" s="35"/>
      <c r="B15" s="5" t="s">
        <v>93</v>
      </c>
      <c r="C15" s="2" t="s">
        <v>91</v>
      </c>
      <c r="D15" s="29">
        <f>H16*0.06</f>
        <v>87323.4</v>
      </c>
      <c r="E15" s="5"/>
      <c r="F15" s="2"/>
    </row>
    <row r="16" spans="1:8" ht="15" customHeight="1" x14ac:dyDescent="0.25">
      <c r="A16" s="36"/>
      <c r="B16" s="10"/>
      <c r="C16" s="8" t="s">
        <v>22</v>
      </c>
      <c r="D16" s="9">
        <f>D12+D8+D15+D14</f>
        <v>1688252.4</v>
      </c>
      <c r="E16" s="10"/>
      <c r="F16" s="8"/>
      <c r="G16" t="s">
        <v>0</v>
      </c>
      <c r="H16" s="26">
        <f>D12+D8</f>
        <v>1455390</v>
      </c>
    </row>
    <row r="17" spans="1:7" ht="6.95" customHeight="1" x14ac:dyDescent="0.25">
      <c r="B17" s="5"/>
      <c r="C17" s="2"/>
      <c r="D17" s="2"/>
      <c r="E17" s="5"/>
      <c r="F17" s="2"/>
      <c r="G17" t="s">
        <v>0</v>
      </c>
    </row>
    <row r="18" spans="1:7" ht="15" customHeight="1" x14ac:dyDescent="0.25">
      <c r="A18" s="34" t="s">
        <v>65</v>
      </c>
      <c r="B18" s="15" t="s">
        <v>62</v>
      </c>
      <c r="C18" s="15" t="s">
        <v>58</v>
      </c>
      <c r="D18" s="15"/>
      <c r="E18" s="5"/>
      <c r="F18" s="3"/>
    </row>
    <row r="19" spans="1:7" ht="30" customHeight="1" x14ac:dyDescent="0.25">
      <c r="A19" s="35"/>
      <c r="B19" s="12" t="s">
        <v>23</v>
      </c>
      <c r="C19" s="3" t="s">
        <v>11</v>
      </c>
      <c r="D19" s="4">
        <v>1750485</v>
      </c>
      <c r="E19" s="5" t="s">
        <v>2</v>
      </c>
      <c r="F19" s="3" t="s">
        <v>12</v>
      </c>
      <c r="G19" t="s">
        <v>0</v>
      </c>
    </row>
    <row r="20" spans="1:7" ht="15" customHeight="1" x14ac:dyDescent="0.25">
      <c r="A20" s="35"/>
      <c r="B20" s="12" t="s">
        <v>26</v>
      </c>
      <c r="C20" s="3" t="s">
        <v>14</v>
      </c>
      <c r="D20" s="4">
        <v>130864</v>
      </c>
      <c r="E20" s="5" t="s">
        <v>15</v>
      </c>
      <c r="F20" s="3"/>
      <c r="G20" t="s">
        <v>0</v>
      </c>
    </row>
    <row r="21" spans="1:7" x14ac:dyDescent="0.25">
      <c r="A21" s="35"/>
      <c r="B21" s="12" t="s">
        <v>29</v>
      </c>
      <c r="C21" s="3" t="s">
        <v>17</v>
      </c>
      <c r="D21" s="4">
        <v>221728</v>
      </c>
      <c r="E21" s="5" t="s">
        <v>15</v>
      </c>
      <c r="F21" s="3" t="s">
        <v>18</v>
      </c>
      <c r="G21" t="s">
        <v>0</v>
      </c>
    </row>
    <row r="22" spans="1:7" x14ac:dyDescent="0.25">
      <c r="A22" s="35"/>
      <c r="B22" s="12" t="s">
        <v>85</v>
      </c>
      <c r="C22" s="3" t="s">
        <v>86</v>
      </c>
      <c r="D22" s="4">
        <v>350000</v>
      </c>
      <c r="E22" s="5" t="s">
        <v>15</v>
      </c>
      <c r="F22" s="3"/>
      <c r="G22" t="s">
        <v>0</v>
      </c>
    </row>
    <row r="23" spans="1:7" ht="15.75" thickBot="1" x14ac:dyDescent="0.3">
      <c r="A23" s="35"/>
      <c r="B23" s="7"/>
      <c r="C23" s="6" t="s">
        <v>33</v>
      </c>
      <c r="D23" s="27">
        <f>SUM(D19:D22)</f>
        <v>2453077</v>
      </c>
      <c r="E23" s="7"/>
      <c r="F23" s="24" t="s">
        <v>69</v>
      </c>
      <c r="G23" t="s">
        <v>0</v>
      </c>
    </row>
    <row r="24" spans="1:7" ht="6.95" customHeight="1" x14ac:dyDescent="0.25">
      <c r="A24" s="35"/>
      <c r="B24" s="5"/>
      <c r="C24" s="2"/>
      <c r="D24" s="2"/>
      <c r="E24" s="5"/>
      <c r="F24" s="3"/>
      <c r="G24" t="s">
        <v>0</v>
      </c>
    </row>
    <row r="25" spans="1:7" x14ac:dyDescent="0.25">
      <c r="A25" s="35"/>
      <c r="B25" s="14" t="s">
        <v>62</v>
      </c>
      <c r="C25" s="14" t="s">
        <v>59</v>
      </c>
      <c r="D25" s="18"/>
      <c r="E25" s="5"/>
      <c r="F25" s="3"/>
    </row>
    <row r="26" spans="1:7" ht="15" customHeight="1" x14ac:dyDescent="0.25">
      <c r="A26" s="35"/>
      <c r="B26" s="12" t="s">
        <v>34</v>
      </c>
      <c r="C26" s="3" t="s">
        <v>14</v>
      </c>
      <c r="D26" s="4">
        <v>59681</v>
      </c>
      <c r="E26" s="5" t="s">
        <v>15</v>
      </c>
      <c r="F26" s="3"/>
      <c r="G26" t="s">
        <v>0</v>
      </c>
    </row>
    <row r="27" spans="1:7" x14ac:dyDescent="0.25">
      <c r="A27" s="35"/>
      <c r="B27" s="12" t="s">
        <v>35</v>
      </c>
      <c r="C27" s="3" t="s">
        <v>17</v>
      </c>
      <c r="D27" s="4">
        <v>91237</v>
      </c>
      <c r="E27" s="5" t="s">
        <v>15</v>
      </c>
      <c r="F27" s="3" t="s">
        <v>18</v>
      </c>
      <c r="G27" t="s">
        <v>0</v>
      </c>
    </row>
    <row r="28" spans="1:7" x14ac:dyDescent="0.25">
      <c r="A28" s="35"/>
      <c r="B28" s="12" t="s">
        <v>87</v>
      </c>
      <c r="C28" s="3" t="s">
        <v>86</v>
      </c>
      <c r="D28" s="4">
        <v>150000</v>
      </c>
      <c r="E28" s="5" t="s">
        <v>15</v>
      </c>
      <c r="F28" s="3"/>
      <c r="G28" t="s">
        <v>0</v>
      </c>
    </row>
    <row r="29" spans="1:7" ht="15.75" thickBot="1" x14ac:dyDescent="0.3">
      <c r="A29" s="35"/>
      <c r="B29" s="7"/>
      <c r="C29" s="6" t="s">
        <v>36</v>
      </c>
      <c r="D29" s="28">
        <f>SUM(D26:D28)</f>
        <v>300918</v>
      </c>
      <c r="E29" s="7"/>
      <c r="F29" s="24" t="s">
        <v>69</v>
      </c>
      <c r="G29" t="s">
        <v>0</v>
      </c>
    </row>
    <row r="30" spans="1:7" ht="6.95" customHeight="1" x14ac:dyDescent="0.25">
      <c r="A30" s="35"/>
      <c r="B30" s="5"/>
      <c r="C30" s="2"/>
      <c r="D30" s="2"/>
      <c r="E30" s="5"/>
      <c r="F30" s="2"/>
      <c r="G30" t="s">
        <v>0</v>
      </c>
    </row>
    <row r="31" spans="1:7" ht="15" customHeight="1" x14ac:dyDescent="0.25">
      <c r="A31" s="35"/>
      <c r="B31" s="5" t="s">
        <v>94</v>
      </c>
      <c r="C31" s="2" t="s">
        <v>92</v>
      </c>
      <c r="D31" s="29">
        <f>H33*0.1</f>
        <v>275399.5</v>
      </c>
      <c r="E31" s="5"/>
      <c r="F31" s="2"/>
    </row>
    <row r="32" spans="1:7" ht="15" customHeight="1" x14ac:dyDescent="0.25">
      <c r="A32" s="35"/>
      <c r="B32" s="5" t="s">
        <v>94</v>
      </c>
      <c r="C32" s="2" t="s">
        <v>91</v>
      </c>
      <c r="D32" s="29">
        <f>H33*0.06</f>
        <v>165239.69999999998</v>
      </c>
      <c r="E32" s="5"/>
      <c r="F32" s="2"/>
    </row>
    <row r="33" spans="1:8" x14ac:dyDescent="0.25">
      <c r="A33" s="36"/>
      <c r="B33" s="10"/>
      <c r="C33" s="8" t="s">
        <v>37</v>
      </c>
      <c r="D33" s="9">
        <f>D29+D23+D32+D31</f>
        <v>3194634.2</v>
      </c>
      <c r="E33" s="10"/>
      <c r="F33" s="8"/>
      <c r="G33" t="s">
        <v>0</v>
      </c>
      <c r="H33" s="26">
        <f>D29+D23</f>
        <v>2753995</v>
      </c>
    </row>
    <row r="34" spans="1:8" ht="6.95" customHeight="1" x14ac:dyDescent="0.25">
      <c r="B34" s="5"/>
      <c r="C34" s="2"/>
      <c r="D34" s="2"/>
      <c r="E34" s="5"/>
      <c r="F34" s="2"/>
      <c r="G34" t="s">
        <v>0</v>
      </c>
    </row>
    <row r="35" spans="1:8" ht="15" customHeight="1" x14ac:dyDescent="0.25">
      <c r="A35" s="34" t="s">
        <v>66</v>
      </c>
      <c r="B35" s="15" t="s">
        <v>63</v>
      </c>
      <c r="C35" s="15" t="s">
        <v>58</v>
      </c>
      <c r="D35" s="15"/>
      <c r="E35" s="5"/>
      <c r="F35" s="3"/>
    </row>
    <row r="36" spans="1:8" ht="15" customHeight="1" x14ac:dyDescent="0.25">
      <c r="A36" s="35"/>
      <c r="B36" s="12" t="s">
        <v>38</v>
      </c>
      <c r="C36" s="3" t="s">
        <v>24</v>
      </c>
      <c r="D36" s="4">
        <v>601150</v>
      </c>
      <c r="E36" s="5" t="s">
        <v>15</v>
      </c>
      <c r="F36" s="3" t="s">
        <v>25</v>
      </c>
      <c r="G36" t="s">
        <v>0</v>
      </c>
    </row>
    <row r="37" spans="1:8" ht="15" customHeight="1" x14ac:dyDescent="0.25">
      <c r="A37" s="35"/>
      <c r="B37" s="12" t="s">
        <v>40</v>
      </c>
      <c r="C37" s="3" t="s">
        <v>27</v>
      </c>
      <c r="D37" s="4">
        <v>1202300</v>
      </c>
      <c r="E37" s="5" t="s">
        <v>15</v>
      </c>
      <c r="F37" s="3" t="s">
        <v>28</v>
      </c>
      <c r="G37" t="s">
        <v>0</v>
      </c>
    </row>
    <row r="38" spans="1:8" x14ac:dyDescent="0.25">
      <c r="A38" s="35"/>
      <c r="B38" s="12" t="s">
        <v>42</v>
      </c>
      <c r="C38" s="3" t="s">
        <v>30</v>
      </c>
      <c r="D38" s="4">
        <v>360690</v>
      </c>
      <c r="E38" s="5" t="s">
        <v>15</v>
      </c>
      <c r="F38" s="3"/>
      <c r="G38" t="s">
        <v>0</v>
      </c>
    </row>
    <row r="39" spans="1:8" x14ac:dyDescent="0.25">
      <c r="A39" s="35"/>
      <c r="B39" s="12" t="s">
        <v>44</v>
      </c>
      <c r="C39" s="3" t="s">
        <v>31</v>
      </c>
      <c r="D39" s="4">
        <v>750000</v>
      </c>
      <c r="E39" s="5" t="s">
        <v>15</v>
      </c>
      <c r="F39" s="3"/>
      <c r="G39" t="s">
        <v>0</v>
      </c>
    </row>
    <row r="40" spans="1:8" x14ac:dyDescent="0.25">
      <c r="A40" s="35"/>
      <c r="B40" s="12" t="s">
        <v>73</v>
      </c>
      <c r="C40" s="3" t="s">
        <v>32</v>
      </c>
      <c r="D40" s="4">
        <v>480920</v>
      </c>
      <c r="E40" s="5" t="s">
        <v>15</v>
      </c>
      <c r="F40" s="3"/>
      <c r="G40" t="s">
        <v>0</v>
      </c>
    </row>
    <row r="41" spans="1:8" ht="15.75" thickBot="1" x14ac:dyDescent="0.3">
      <c r="A41" s="35"/>
      <c r="B41" s="7"/>
      <c r="C41" s="6" t="s">
        <v>46</v>
      </c>
      <c r="D41" s="27">
        <f>SUM(D36:D40)</f>
        <v>3395060</v>
      </c>
      <c r="E41" s="7"/>
      <c r="F41" s="24" t="s">
        <v>70</v>
      </c>
      <c r="G41" t="s">
        <v>0</v>
      </c>
    </row>
    <row r="42" spans="1:8" ht="6.95" customHeight="1" x14ac:dyDescent="0.25">
      <c r="A42" s="35"/>
      <c r="B42" s="5"/>
      <c r="C42" s="2"/>
      <c r="D42" s="2"/>
      <c r="E42" s="5"/>
      <c r="F42" s="3"/>
      <c r="G42" t="s">
        <v>0</v>
      </c>
    </row>
    <row r="43" spans="1:8" x14ac:dyDescent="0.25">
      <c r="A43" s="35"/>
      <c r="B43" s="14" t="s">
        <v>63</v>
      </c>
      <c r="C43" s="14" t="s">
        <v>59</v>
      </c>
      <c r="D43" s="18"/>
      <c r="E43" s="5"/>
      <c r="F43" s="3"/>
    </row>
    <row r="44" spans="1:8" x14ac:dyDescent="0.25">
      <c r="A44" s="35"/>
      <c r="B44" s="12" t="s">
        <v>47</v>
      </c>
      <c r="C44" s="3" t="s">
        <v>24</v>
      </c>
      <c r="D44" s="4">
        <v>281994</v>
      </c>
      <c r="E44" s="5" t="s">
        <v>15</v>
      </c>
      <c r="F44" s="3" t="s">
        <v>25</v>
      </c>
      <c r="G44" t="s">
        <v>0</v>
      </c>
    </row>
    <row r="45" spans="1:8" ht="15" customHeight="1" x14ac:dyDescent="0.25">
      <c r="A45" s="35"/>
      <c r="B45" s="12" t="s">
        <v>48</v>
      </c>
      <c r="C45" s="3" t="s">
        <v>27</v>
      </c>
      <c r="D45" s="4">
        <v>516989</v>
      </c>
      <c r="E45" s="5" t="s">
        <v>15</v>
      </c>
      <c r="F45" s="3" t="s">
        <v>54</v>
      </c>
      <c r="G45" t="s">
        <v>0</v>
      </c>
    </row>
    <row r="46" spans="1:8" x14ac:dyDescent="0.25">
      <c r="A46" s="35"/>
      <c r="B46" s="12" t="s">
        <v>49</v>
      </c>
      <c r="C46" s="3" t="s">
        <v>30</v>
      </c>
      <c r="D46" s="4">
        <v>140997</v>
      </c>
      <c r="E46" s="5" t="s">
        <v>15</v>
      </c>
      <c r="F46" s="3"/>
      <c r="G46" t="s">
        <v>0</v>
      </c>
    </row>
    <row r="47" spans="1:8" x14ac:dyDescent="0.25">
      <c r="A47" s="35"/>
      <c r="B47" s="12" t="s">
        <v>74</v>
      </c>
      <c r="C47" s="3" t="s">
        <v>31</v>
      </c>
      <c r="D47" s="4">
        <v>250000</v>
      </c>
      <c r="E47" s="5" t="s">
        <v>15</v>
      </c>
      <c r="F47" s="3"/>
      <c r="G47" t="s">
        <v>0</v>
      </c>
    </row>
    <row r="48" spans="1:8" ht="15.75" thickBot="1" x14ac:dyDescent="0.3">
      <c r="A48" s="35"/>
      <c r="B48" s="7"/>
      <c r="C48" s="6" t="s">
        <v>50</v>
      </c>
      <c r="D48" s="28">
        <f>SUM(D44:D47)</f>
        <v>1189980</v>
      </c>
      <c r="E48" s="7"/>
      <c r="F48" s="24" t="s">
        <v>70</v>
      </c>
      <c r="G48" t="s">
        <v>0</v>
      </c>
    </row>
    <row r="49" spans="1:8" ht="6.95" customHeight="1" x14ac:dyDescent="0.25">
      <c r="A49" s="35"/>
      <c r="B49" s="5"/>
      <c r="C49" s="2"/>
      <c r="D49" s="2"/>
      <c r="E49" s="5"/>
      <c r="F49" s="3"/>
      <c r="G49" t="s">
        <v>0</v>
      </c>
    </row>
    <row r="50" spans="1:8" ht="15" customHeight="1" x14ac:dyDescent="0.25">
      <c r="A50" s="35"/>
      <c r="B50" s="5" t="s">
        <v>95</v>
      </c>
      <c r="C50" s="2" t="s">
        <v>92</v>
      </c>
      <c r="D50" s="29">
        <f>H52*0.1</f>
        <v>458504</v>
      </c>
      <c r="E50" s="5"/>
      <c r="F50" s="2"/>
    </row>
    <row r="51" spans="1:8" ht="15" customHeight="1" x14ac:dyDescent="0.25">
      <c r="A51" s="35"/>
      <c r="B51" s="5" t="s">
        <v>95</v>
      </c>
      <c r="C51" s="2" t="s">
        <v>91</v>
      </c>
      <c r="D51" s="29">
        <f>H52*0.06</f>
        <v>275102.39999999997</v>
      </c>
      <c r="E51" s="5"/>
      <c r="F51" s="2"/>
    </row>
    <row r="52" spans="1:8" x14ac:dyDescent="0.25">
      <c r="A52" s="36"/>
      <c r="B52" s="10"/>
      <c r="C52" s="8" t="s">
        <v>51</v>
      </c>
      <c r="D52" s="9">
        <f>D48+D41+D51+D50</f>
        <v>5318646.4000000004</v>
      </c>
      <c r="E52" s="10"/>
      <c r="F52" s="8"/>
      <c r="G52" t="s">
        <v>0</v>
      </c>
      <c r="H52" s="26">
        <f>D48+D41</f>
        <v>4585040</v>
      </c>
    </row>
    <row r="53" spans="1:8" ht="6.95" customHeight="1" x14ac:dyDescent="0.25">
      <c r="B53" s="5"/>
      <c r="C53" s="2"/>
      <c r="D53" s="2"/>
      <c r="E53" s="5"/>
      <c r="F53" s="2"/>
      <c r="G53" t="s">
        <v>0</v>
      </c>
    </row>
    <row r="54" spans="1:8" ht="15" customHeight="1" x14ac:dyDescent="0.25">
      <c r="A54" s="34" t="s">
        <v>67</v>
      </c>
      <c r="B54" s="15" t="s">
        <v>72</v>
      </c>
      <c r="C54" s="15" t="s">
        <v>58</v>
      </c>
      <c r="D54" s="15"/>
      <c r="E54" s="5"/>
      <c r="F54" s="2"/>
    </row>
    <row r="55" spans="1:8" x14ac:dyDescent="0.25">
      <c r="A55" s="35"/>
      <c r="B55" s="12" t="s">
        <v>75</v>
      </c>
      <c r="C55" s="3" t="s">
        <v>39</v>
      </c>
      <c r="D55" s="4">
        <v>600000</v>
      </c>
      <c r="E55" s="5" t="s">
        <v>2</v>
      </c>
      <c r="F55" s="2"/>
      <c r="G55" t="s">
        <v>0</v>
      </c>
    </row>
    <row r="56" spans="1:8" x14ac:dyDescent="0.25">
      <c r="A56" s="35"/>
      <c r="B56" s="12" t="s">
        <v>76</v>
      </c>
      <c r="C56" s="3" t="s">
        <v>41</v>
      </c>
      <c r="D56" s="4">
        <v>1400000</v>
      </c>
      <c r="E56" s="5" t="s">
        <v>2</v>
      </c>
      <c r="F56" s="2"/>
      <c r="G56" t="s">
        <v>0</v>
      </c>
    </row>
    <row r="57" spans="1:8" x14ac:dyDescent="0.25">
      <c r="A57" s="35"/>
      <c r="B57" s="12" t="s">
        <v>77</v>
      </c>
      <c r="C57" s="3" t="s">
        <v>43</v>
      </c>
      <c r="D57" s="4">
        <v>250000</v>
      </c>
      <c r="E57" s="5" t="s">
        <v>2</v>
      </c>
      <c r="F57" s="2"/>
      <c r="G57" t="s">
        <v>0</v>
      </c>
    </row>
    <row r="58" spans="1:8" x14ac:dyDescent="0.25">
      <c r="A58" s="35"/>
      <c r="B58" s="12" t="s">
        <v>78</v>
      </c>
      <c r="C58" s="3" t="s">
        <v>45</v>
      </c>
      <c r="D58" s="4">
        <v>5000000</v>
      </c>
      <c r="E58" s="5" t="s">
        <v>2</v>
      </c>
      <c r="F58" s="2"/>
      <c r="G58" t="s">
        <v>0</v>
      </c>
    </row>
    <row r="59" spans="1:8" x14ac:dyDescent="0.25">
      <c r="A59" s="35"/>
      <c r="B59" s="12" t="s">
        <v>88</v>
      </c>
      <c r="C59" s="3" t="s">
        <v>90</v>
      </c>
      <c r="D59" s="4">
        <v>4525000</v>
      </c>
      <c r="E59" s="5" t="s">
        <v>2</v>
      </c>
      <c r="F59" s="2"/>
      <c r="G59" t="s">
        <v>0</v>
      </c>
    </row>
    <row r="60" spans="1:8" ht="15.75" thickBot="1" x14ac:dyDescent="0.3">
      <c r="A60" s="35"/>
      <c r="B60" s="7"/>
      <c r="C60" s="6" t="s">
        <v>82</v>
      </c>
      <c r="D60" s="27">
        <f>SUM(D55:D59)</f>
        <v>11775000</v>
      </c>
      <c r="E60" s="7"/>
      <c r="F60" s="25" t="s">
        <v>71</v>
      </c>
      <c r="G60" t="s">
        <v>0</v>
      </c>
    </row>
    <row r="61" spans="1:8" ht="6.95" customHeight="1" x14ac:dyDescent="0.25">
      <c r="A61" s="35"/>
      <c r="B61" s="5"/>
      <c r="C61" s="2"/>
      <c r="D61" s="2"/>
      <c r="E61" s="5"/>
      <c r="F61" s="2"/>
      <c r="G61" t="s">
        <v>0</v>
      </c>
    </row>
    <row r="62" spans="1:8" x14ac:dyDescent="0.25">
      <c r="A62" s="35"/>
      <c r="B62" s="14" t="s">
        <v>72</v>
      </c>
      <c r="C62" s="14" t="s">
        <v>59</v>
      </c>
      <c r="D62" s="18"/>
      <c r="E62" s="5"/>
      <c r="F62" s="2"/>
    </row>
    <row r="63" spans="1:8" x14ac:dyDescent="0.25">
      <c r="A63" s="35"/>
      <c r="B63" s="12" t="s">
        <v>79</v>
      </c>
      <c r="C63" s="3" t="s">
        <v>39</v>
      </c>
      <c r="D63" s="4">
        <v>125000</v>
      </c>
      <c r="E63" s="5" t="s">
        <v>2</v>
      </c>
      <c r="F63" s="2"/>
      <c r="G63" t="s">
        <v>0</v>
      </c>
    </row>
    <row r="64" spans="1:8" x14ac:dyDescent="0.25">
      <c r="A64" s="35"/>
      <c r="B64" s="12" t="s">
        <v>80</v>
      </c>
      <c r="C64" s="3" t="s">
        <v>41</v>
      </c>
      <c r="D64" s="4">
        <v>600000</v>
      </c>
      <c r="E64" s="5" t="s">
        <v>2</v>
      </c>
      <c r="F64" s="2"/>
      <c r="G64" t="s">
        <v>0</v>
      </c>
    </row>
    <row r="65" spans="1:8" x14ac:dyDescent="0.25">
      <c r="A65" s="35"/>
      <c r="B65" s="12" t="s">
        <v>81</v>
      </c>
      <c r="C65" s="3" t="s">
        <v>43</v>
      </c>
      <c r="D65" s="4">
        <v>65000</v>
      </c>
      <c r="E65" s="5" t="s">
        <v>2</v>
      </c>
      <c r="F65" s="2"/>
      <c r="G65" t="s">
        <v>0</v>
      </c>
    </row>
    <row r="66" spans="1:8" x14ac:dyDescent="0.25">
      <c r="A66" s="35"/>
      <c r="B66" s="12" t="s">
        <v>89</v>
      </c>
      <c r="C66" s="3" t="s">
        <v>90</v>
      </c>
      <c r="D66" s="4">
        <v>2000000</v>
      </c>
      <c r="E66" s="5" t="s">
        <v>2</v>
      </c>
      <c r="F66" s="2"/>
      <c r="G66" t="s">
        <v>0</v>
      </c>
    </row>
    <row r="67" spans="1:8" ht="15.75" thickBot="1" x14ac:dyDescent="0.3">
      <c r="A67" s="35"/>
      <c r="B67" s="6"/>
      <c r="C67" s="6" t="s">
        <v>83</v>
      </c>
      <c r="D67" s="28">
        <f>SUM(D63:D66)</f>
        <v>2790000</v>
      </c>
      <c r="E67" s="7"/>
      <c r="F67" s="25" t="s">
        <v>71</v>
      </c>
      <c r="G67" t="s">
        <v>0</v>
      </c>
    </row>
    <row r="68" spans="1:8" ht="6.95" customHeight="1" x14ac:dyDescent="0.25">
      <c r="A68" s="35"/>
      <c r="B68" s="2"/>
      <c r="C68" s="2"/>
      <c r="D68" s="2"/>
      <c r="E68" s="5"/>
      <c r="F68" s="2"/>
      <c r="G68" t="s">
        <v>0</v>
      </c>
    </row>
    <row r="69" spans="1:8" ht="15" customHeight="1" x14ac:dyDescent="0.25">
      <c r="A69" s="35"/>
      <c r="B69" s="5" t="s">
        <v>96</v>
      </c>
      <c r="C69" s="2" t="s">
        <v>92</v>
      </c>
      <c r="D69" s="29">
        <f>H71*0.1</f>
        <v>1456500</v>
      </c>
      <c r="E69" s="5"/>
      <c r="F69" s="2"/>
    </row>
    <row r="70" spans="1:8" ht="15" customHeight="1" x14ac:dyDescent="0.25">
      <c r="A70" s="35"/>
      <c r="B70" s="5" t="s">
        <v>96</v>
      </c>
      <c r="C70" s="2" t="s">
        <v>91</v>
      </c>
      <c r="D70" s="29">
        <f>H71*0.06</f>
        <v>873900</v>
      </c>
      <c r="E70" s="5"/>
      <c r="F70" s="2"/>
    </row>
    <row r="71" spans="1:8" x14ac:dyDescent="0.25">
      <c r="A71" s="36"/>
      <c r="B71" s="8"/>
      <c r="C71" s="8" t="s">
        <v>84</v>
      </c>
      <c r="D71" s="9">
        <f>D67+D60+D70+D69</f>
        <v>16895400</v>
      </c>
      <c r="E71" s="10"/>
      <c r="F71" s="8"/>
      <c r="G71" t="s">
        <v>0</v>
      </c>
      <c r="H71" s="26">
        <f>D67+D60</f>
        <v>14565000</v>
      </c>
    </row>
    <row r="72" spans="1:8" ht="6.95" customHeight="1" x14ac:dyDescent="0.25">
      <c r="B72" s="2"/>
      <c r="C72" s="2"/>
      <c r="D72" s="2"/>
      <c r="E72" s="2"/>
      <c r="F72" s="2"/>
      <c r="G72" t="s">
        <v>0</v>
      </c>
    </row>
    <row r="73" spans="1:8" ht="6.95" customHeight="1" x14ac:dyDescent="0.25">
      <c r="B73" s="2"/>
      <c r="C73" s="2"/>
      <c r="D73" s="2"/>
      <c r="E73" s="2"/>
      <c r="F73" s="2"/>
    </row>
    <row r="74" spans="1:8" x14ac:dyDescent="0.25">
      <c r="B74" s="21"/>
      <c r="C74" s="22" t="s">
        <v>60</v>
      </c>
      <c r="D74" s="23">
        <f>D60+D41+D23+D8</f>
        <v>18369887</v>
      </c>
      <c r="E74" s="5"/>
      <c r="F74" s="2"/>
    </row>
    <row r="75" spans="1:8" x14ac:dyDescent="0.25">
      <c r="B75" s="18"/>
      <c r="C75" s="19" t="s">
        <v>102</v>
      </c>
      <c r="D75" s="20">
        <f>D67+D48+D29+D12</f>
        <v>4989538</v>
      </c>
      <c r="E75" s="5"/>
      <c r="F75" s="2"/>
    </row>
    <row r="76" spans="1:8" x14ac:dyDescent="0.25">
      <c r="B76" s="31"/>
      <c r="C76" s="32" t="s">
        <v>99</v>
      </c>
      <c r="D76" s="30">
        <f>D70+D69+D51+D50+D32+D31+D15+D14</f>
        <v>3737508</v>
      </c>
      <c r="E76" s="5"/>
      <c r="F76" s="2"/>
    </row>
    <row r="77" spans="1:8" ht="15.75" thickBot="1" x14ac:dyDescent="0.3">
      <c r="B77" s="16"/>
      <c r="C77" s="16" t="s">
        <v>53</v>
      </c>
      <c r="D77" s="17">
        <f>D75+D74+D76</f>
        <v>27096933</v>
      </c>
      <c r="E77" s="16"/>
      <c r="F77" s="16"/>
      <c r="H77" s="26">
        <f>D75+D74</f>
        <v>23359425</v>
      </c>
    </row>
    <row r="78" spans="1:8" ht="6.95" customHeight="1" thickTop="1" x14ac:dyDescent="0.25">
      <c r="B78" s="2"/>
      <c r="C78" s="2"/>
      <c r="D78" s="2"/>
      <c r="E78" s="2"/>
      <c r="F78" s="2"/>
    </row>
    <row r="79" spans="1:8" x14ac:dyDescent="0.25">
      <c r="B79" s="11" t="s">
        <v>52</v>
      </c>
      <c r="C79" s="2"/>
      <c r="D79" s="2"/>
      <c r="E79" s="2"/>
      <c r="F79" s="2"/>
    </row>
    <row r="81" spans="3:5" x14ac:dyDescent="0.25">
      <c r="C81" t="s">
        <v>100</v>
      </c>
      <c r="D81" s="26">
        <f>D77</f>
        <v>27096933</v>
      </c>
      <c r="E81">
        <v>1.03</v>
      </c>
    </row>
    <row r="82" spans="3:5" x14ac:dyDescent="0.25">
      <c r="C82" t="s">
        <v>61</v>
      </c>
      <c r="D82" s="33">
        <f>D81*$E$81</f>
        <v>27909840.990000002</v>
      </c>
    </row>
    <row r="83" spans="3:5" x14ac:dyDescent="0.25">
      <c r="C83" t="s">
        <v>62</v>
      </c>
      <c r="D83" s="33">
        <f t="shared" ref="D83:D86" si="0">D82*$E$81</f>
        <v>28747136.219700001</v>
      </c>
    </row>
    <row r="84" spans="3:5" x14ac:dyDescent="0.25">
      <c r="C84" t="s">
        <v>63</v>
      </c>
      <c r="D84" s="33">
        <f t="shared" si="0"/>
        <v>29609550.306291003</v>
      </c>
    </row>
    <row r="85" spans="3:5" x14ac:dyDescent="0.25">
      <c r="C85" t="s">
        <v>72</v>
      </c>
      <c r="D85" s="33">
        <f t="shared" si="0"/>
        <v>30497836.815479733</v>
      </c>
    </row>
    <row r="86" spans="3:5" x14ac:dyDescent="0.25">
      <c r="C86" t="s">
        <v>101</v>
      </c>
      <c r="D86" s="33">
        <f t="shared" si="0"/>
        <v>31412771.919944126</v>
      </c>
    </row>
  </sheetData>
  <mergeCells count="5">
    <mergeCell ref="A54:A71"/>
    <mergeCell ref="B1:F1"/>
    <mergeCell ref="A4:A16"/>
    <mergeCell ref="A18:A33"/>
    <mergeCell ref="A35:A52"/>
  </mergeCells>
  <printOptions horizontalCentered="1"/>
  <pageMargins left="0" right="0" top="0.25" bottom="0.25" header="0.3" footer="0.3"/>
  <pageSetup orientation="landscape" r:id="rId1"/>
  <headerFooter>
    <oddFooter>&amp;L&amp;9&amp;Z&amp;F&amp;R&amp;9&amp;D</oddFooter>
  </headerFooter>
  <rowBreaks count="2" manualBreakCount="2">
    <brk id="33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tabSelected="1" zoomScaleNormal="100" workbookViewId="0">
      <pane xSplit="2" ySplit="3" topLeftCell="C70" activePane="bottomRight" state="frozen"/>
      <selection pane="topRight" activeCell="C1" sqref="C1"/>
      <selection pane="bottomLeft" activeCell="A4" sqref="A4"/>
      <selection pane="bottomRight" activeCell="F91" sqref="F91"/>
    </sheetView>
  </sheetViews>
  <sheetFormatPr defaultRowHeight="15" x14ac:dyDescent="0.25"/>
  <cols>
    <col min="1" max="1" width="3.140625" customWidth="1"/>
    <col min="2" max="2" width="6.5703125" customWidth="1"/>
    <col min="3" max="3" width="31" customWidth="1"/>
    <col min="4" max="4" width="14.28515625" customWidth="1"/>
    <col min="5" max="5" width="23.140625" customWidth="1"/>
    <col min="6" max="6" width="31.28515625" customWidth="1"/>
    <col min="7" max="7" width="20.28515625" customWidth="1"/>
    <col min="8" max="8" width="11.85546875" bestFit="1" customWidth="1"/>
    <col min="10" max="10" width="11.85546875" bestFit="1" customWidth="1"/>
  </cols>
  <sheetData>
    <row r="1" spans="1:10" ht="24" customHeight="1" x14ac:dyDescent="0.25">
      <c r="B1" s="37" t="s">
        <v>68</v>
      </c>
      <c r="C1" s="37"/>
      <c r="D1" s="37"/>
      <c r="E1" s="37"/>
      <c r="F1" s="37"/>
      <c r="I1" s="40">
        <v>1.04</v>
      </c>
      <c r="J1">
        <v>1.0449999999999999</v>
      </c>
    </row>
    <row r="2" spans="1:10" ht="24.75" x14ac:dyDescent="0.25">
      <c r="B2" s="1" t="s">
        <v>57</v>
      </c>
      <c r="C2" s="1" t="s">
        <v>56</v>
      </c>
      <c r="D2" s="1" t="s">
        <v>98</v>
      </c>
      <c r="E2" s="1" t="s">
        <v>97</v>
      </c>
      <c r="F2" s="1" t="s">
        <v>55</v>
      </c>
      <c r="G2" t="s">
        <v>0</v>
      </c>
    </row>
    <row r="3" spans="1:10" ht="6.95" customHeight="1" x14ac:dyDescent="0.25">
      <c r="B3" s="13"/>
      <c r="C3" s="13"/>
      <c r="D3" s="13"/>
      <c r="E3" s="13"/>
      <c r="F3" s="13"/>
    </row>
    <row r="4" spans="1:10" x14ac:dyDescent="0.25">
      <c r="A4" s="34" t="s">
        <v>64</v>
      </c>
      <c r="B4" s="15" t="s">
        <v>61</v>
      </c>
      <c r="C4" s="15" t="s">
        <v>58</v>
      </c>
      <c r="D4" s="15"/>
      <c r="E4" s="13"/>
      <c r="F4" s="13"/>
    </row>
    <row r="5" spans="1:10" ht="15" customHeight="1" x14ac:dyDescent="0.25">
      <c r="A5" s="35"/>
      <c r="B5" s="12" t="s">
        <v>10</v>
      </c>
      <c r="C5" s="3" t="s">
        <v>1</v>
      </c>
      <c r="D5" s="4">
        <v>298700</v>
      </c>
      <c r="E5" s="5" t="s">
        <v>2</v>
      </c>
      <c r="F5" s="3" t="s">
        <v>3</v>
      </c>
      <c r="G5" t="s">
        <v>0</v>
      </c>
    </row>
    <row r="6" spans="1:10" x14ac:dyDescent="0.25">
      <c r="A6" s="35"/>
      <c r="B6" s="12" t="s">
        <v>13</v>
      </c>
      <c r="C6" s="3" t="s">
        <v>4</v>
      </c>
      <c r="D6" s="4">
        <v>334750</v>
      </c>
      <c r="E6" s="5" t="s">
        <v>2</v>
      </c>
      <c r="F6" s="3" t="s">
        <v>5</v>
      </c>
      <c r="G6" t="s">
        <v>0</v>
      </c>
    </row>
    <row r="7" spans="1:10" ht="30" customHeight="1" x14ac:dyDescent="0.25">
      <c r="A7" s="35"/>
      <c r="B7" s="12" t="s">
        <v>16</v>
      </c>
      <c r="C7" s="3" t="s">
        <v>6</v>
      </c>
      <c r="D7" s="4">
        <v>113300</v>
      </c>
      <c r="E7" s="5" t="s">
        <v>2</v>
      </c>
      <c r="F7" s="3" t="s">
        <v>7</v>
      </c>
      <c r="G7" t="s">
        <v>0</v>
      </c>
    </row>
    <row r="8" spans="1:10" ht="15.75" thickBot="1" x14ac:dyDescent="0.3">
      <c r="A8" s="35"/>
      <c r="B8" s="7"/>
      <c r="C8" s="6" t="s">
        <v>19</v>
      </c>
      <c r="D8" s="27">
        <f>SUM(D5:D7)</f>
        <v>746750</v>
      </c>
      <c r="E8" s="7"/>
      <c r="F8" s="24" t="s">
        <v>69</v>
      </c>
      <c r="G8" t="s">
        <v>0</v>
      </c>
    </row>
    <row r="9" spans="1:10" ht="6.95" customHeight="1" x14ac:dyDescent="0.25">
      <c r="A9" s="35"/>
      <c r="B9" s="5"/>
      <c r="C9" s="2"/>
      <c r="D9" s="2"/>
      <c r="E9" s="5"/>
      <c r="F9" s="3"/>
      <c r="G9" t="s">
        <v>0</v>
      </c>
    </row>
    <row r="10" spans="1:10" x14ac:dyDescent="0.25">
      <c r="A10" s="35"/>
      <c r="B10" s="14" t="s">
        <v>61</v>
      </c>
      <c r="C10" s="14" t="s">
        <v>59</v>
      </c>
      <c r="D10" s="18"/>
      <c r="E10" s="5"/>
      <c r="F10" s="3"/>
    </row>
    <row r="11" spans="1:10" ht="30" customHeight="1" x14ac:dyDescent="0.25">
      <c r="A11" s="35"/>
      <c r="B11" s="12" t="s">
        <v>20</v>
      </c>
      <c r="C11" s="3" t="s">
        <v>8</v>
      </c>
      <c r="D11" s="4">
        <v>708640</v>
      </c>
      <c r="E11" s="5" t="s">
        <v>2</v>
      </c>
      <c r="F11" s="3" t="s">
        <v>9</v>
      </c>
      <c r="G11" t="s">
        <v>0</v>
      </c>
    </row>
    <row r="12" spans="1:10" ht="15.75" thickBot="1" x14ac:dyDescent="0.3">
      <c r="A12" s="35"/>
      <c r="B12" s="7"/>
      <c r="C12" s="6" t="s">
        <v>21</v>
      </c>
      <c r="D12" s="28">
        <f>SUM(D11)</f>
        <v>708640</v>
      </c>
      <c r="E12" s="7"/>
      <c r="F12" s="24" t="s">
        <v>69</v>
      </c>
      <c r="G12" t="s">
        <v>0</v>
      </c>
    </row>
    <row r="13" spans="1:10" ht="6.95" customHeight="1" x14ac:dyDescent="0.25">
      <c r="A13" s="35"/>
      <c r="B13" s="5"/>
      <c r="C13" s="2"/>
      <c r="D13" s="2"/>
      <c r="E13" s="5"/>
      <c r="F13" s="2"/>
      <c r="G13" t="s">
        <v>0</v>
      </c>
    </row>
    <row r="14" spans="1:10" ht="15" customHeight="1" x14ac:dyDescent="0.25">
      <c r="A14" s="35"/>
      <c r="B14" s="5" t="s">
        <v>93</v>
      </c>
      <c r="C14" s="2" t="s">
        <v>92</v>
      </c>
      <c r="D14" s="29">
        <f>H16*0.1</f>
        <v>145539</v>
      </c>
      <c r="E14" s="5"/>
      <c r="F14" s="2"/>
    </row>
    <row r="15" spans="1:10" ht="15" customHeight="1" x14ac:dyDescent="0.25">
      <c r="A15" s="35"/>
      <c r="B15" s="5" t="s">
        <v>93</v>
      </c>
      <c r="C15" s="2" t="s">
        <v>91</v>
      </c>
      <c r="D15" s="29">
        <f>H16*0.06</f>
        <v>87323.4</v>
      </c>
      <c r="E15" s="5"/>
      <c r="F15" s="2"/>
    </row>
    <row r="16" spans="1:10" ht="15" customHeight="1" x14ac:dyDescent="0.25">
      <c r="A16" s="36"/>
      <c r="B16" s="10"/>
      <c r="C16" s="8" t="s">
        <v>22</v>
      </c>
      <c r="D16" s="9">
        <f>D12+D8+D15+D14</f>
        <v>1688252.4</v>
      </c>
      <c r="E16" s="10"/>
      <c r="F16" s="8"/>
      <c r="G16" t="s">
        <v>0</v>
      </c>
      <c r="H16" s="26">
        <f>D12+D8</f>
        <v>1455390</v>
      </c>
    </row>
    <row r="17" spans="1:7" ht="6.95" customHeight="1" x14ac:dyDescent="0.25">
      <c r="B17" s="5"/>
      <c r="C17" s="2"/>
      <c r="D17" s="2"/>
      <c r="E17" s="5"/>
      <c r="F17" s="2"/>
      <c r="G17" t="s">
        <v>0</v>
      </c>
    </row>
    <row r="18" spans="1:7" ht="15" customHeight="1" x14ac:dyDescent="0.25">
      <c r="A18" s="34" t="s">
        <v>65</v>
      </c>
      <c r="B18" s="15" t="s">
        <v>62</v>
      </c>
      <c r="C18" s="15" t="s">
        <v>58</v>
      </c>
      <c r="D18" s="15"/>
      <c r="E18" s="5"/>
      <c r="F18" s="3"/>
    </row>
    <row r="19" spans="1:7" ht="30" customHeight="1" x14ac:dyDescent="0.25">
      <c r="A19" s="35"/>
      <c r="B19" s="12" t="s">
        <v>23</v>
      </c>
      <c r="C19" s="3" t="s">
        <v>11</v>
      </c>
      <c r="D19" s="4">
        <v>1750485</v>
      </c>
      <c r="E19" s="5" t="s">
        <v>2</v>
      </c>
      <c r="F19" s="3" t="s">
        <v>12</v>
      </c>
      <c r="G19" t="s">
        <v>0</v>
      </c>
    </row>
    <row r="20" spans="1:7" ht="15" customHeight="1" x14ac:dyDescent="0.25">
      <c r="A20" s="35"/>
      <c r="B20" s="12" t="s">
        <v>26</v>
      </c>
      <c r="C20" s="3" t="s">
        <v>14</v>
      </c>
      <c r="D20" s="4">
        <v>130864</v>
      </c>
      <c r="E20" s="5" t="s">
        <v>15</v>
      </c>
      <c r="F20" s="3"/>
      <c r="G20" t="s">
        <v>0</v>
      </c>
    </row>
    <row r="21" spans="1:7" x14ac:dyDescent="0.25">
      <c r="A21" s="35"/>
      <c r="B21" s="12" t="s">
        <v>29</v>
      </c>
      <c r="C21" s="3" t="s">
        <v>17</v>
      </c>
      <c r="D21" s="4">
        <v>221728</v>
      </c>
      <c r="E21" s="5" t="s">
        <v>15</v>
      </c>
      <c r="F21" s="3" t="s">
        <v>18</v>
      </c>
      <c r="G21" t="s">
        <v>0</v>
      </c>
    </row>
    <row r="22" spans="1:7" x14ac:dyDescent="0.25">
      <c r="A22" s="35"/>
      <c r="B22" s="12" t="s">
        <v>85</v>
      </c>
      <c r="C22" s="3" t="s">
        <v>86</v>
      </c>
      <c r="D22" s="4">
        <v>350000</v>
      </c>
      <c r="E22" s="5" t="s">
        <v>15</v>
      </c>
      <c r="F22" s="3"/>
      <c r="G22" t="s">
        <v>0</v>
      </c>
    </row>
    <row r="23" spans="1:7" ht="15.75" thickBot="1" x14ac:dyDescent="0.3">
      <c r="A23" s="35"/>
      <c r="B23" s="7"/>
      <c r="C23" s="6" t="s">
        <v>33</v>
      </c>
      <c r="D23" s="27">
        <f>SUM(D19:D22)</f>
        <v>2453077</v>
      </c>
      <c r="E23" s="7"/>
      <c r="F23" s="24" t="s">
        <v>69</v>
      </c>
      <c r="G23" t="s">
        <v>0</v>
      </c>
    </row>
    <row r="24" spans="1:7" ht="6.95" customHeight="1" x14ac:dyDescent="0.25">
      <c r="A24" s="35"/>
      <c r="B24" s="5"/>
      <c r="C24" s="2"/>
      <c r="D24" s="2"/>
      <c r="E24" s="5"/>
      <c r="F24" s="3"/>
      <c r="G24" t="s">
        <v>0</v>
      </c>
    </row>
    <row r="25" spans="1:7" x14ac:dyDescent="0.25">
      <c r="A25" s="35"/>
      <c r="B25" s="14" t="s">
        <v>62</v>
      </c>
      <c r="C25" s="14" t="s">
        <v>59</v>
      </c>
      <c r="D25" s="18"/>
      <c r="E25" s="5"/>
      <c r="F25" s="3"/>
    </row>
    <row r="26" spans="1:7" ht="15" customHeight="1" x14ac:dyDescent="0.25">
      <c r="A26" s="35"/>
      <c r="B26" s="12" t="s">
        <v>34</v>
      </c>
      <c r="C26" s="3" t="s">
        <v>14</v>
      </c>
      <c r="D26" s="4">
        <v>59681</v>
      </c>
      <c r="E26" s="5" t="s">
        <v>15</v>
      </c>
      <c r="F26" s="3"/>
      <c r="G26" t="s">
        <v>0</v>
      </c>
    </row>
    <row r="27" spans="1:7" x14ac:dyDescent="0.25">
      <c r="A27" s="35"/>
      <c r="B27" s="12" t="s">
        <v>35</v>
      </c>
      <c r="C27" s="3" t="s">
        <v>17</v>
      </c>
      <c r="D27" s="4">
        <v>91237</v>
      </c>
      <c r="E27" s="5" t="s">
        <v>15</v>
      </c>
      <c r="F27" s="3" t="s">
        <v>18</v>
      </c>
      <c r="G27" t="s">
        <v>0</v>
      </c>
    </row>
    <row r="28" spans="1:7" x14ac:dyDescent="0.25">
      <c r="A28" s="35"/>
      <c r="B28" s="12" t="s">
        <v>87</v>
      </c>
      <c r="C28" s="3" t="s">
        <v>86</v>
      </c>
      <c r="D28" s="4">
        <v>150000</v>
      </c>
      <c r="E28" s="5" t="s">
        <v>15</v>
      </c>
      <c r="F28" s="3"/>
      <c r="G28" t="s">
        <v>0</v>
      </c>
    </row>
    <row r="29" spans="1:7" ht="15.75" thickBot="1" x14ac:dyDescent="0.3">
      <c r="A29" s="35"/>
      <c r="B29" s="7"/>
      <c r="C29" s="6" t="s">
        <v>36</v>
      </c>
      <c r="D29" s="28">
        <f>SUM(D26:D28)</f>
        <v>300918</v>
      </c>
      <c r="E29" s="7"/>
      <c r="F29" s="24" t="s">
        <v>69</v>
      </c>
      <c r="G29" t="s">
        <v>0</v>
      </c>
    </row>
    <row r="30" spans="1:7" ht="6.95" customHeight="1" x14ac:dyDescent="0.25">
      <c r="A30" s="35"/>
      <c r="B30" s="5"/>
      <c r="C30" s="2"/>
      <c r="D30" s="2"/>
      <c r="E30" s="5"/>
      <c r="F30" s="2"/>
      <c r="G30" t="s">
        <v>0</v>
      </c>
    </row>
    <row r="31" spans="1:7" ht="15" customHeight="1" x14ac:dyDescent="0.25">
      <c r="A31" s="35"/>
      <c r="B31" s="5" t="s">
        <v>94</v>
      </c>
      <c r="C31" s="2" t="s">
        <v>92</v>
      </c>
      <c r="D31" s="29">
        <f>H33*0.1</f>
        <v>275399.5</v>
      </c>
      <c r="E31" s="5"/>
      <c r="F31" s="2"/>
    </row>
    <row r="32" spans="1:7" ht="15" customHeight="1" x14ac:dyDescent="0.25">
      <c r="A32" s="35"/>
      <c r="B32" s="5" t="s">
        <v>94</v>
      </c>
      <c r="C32" s="2" t="s">
        <v>91</v>
      </c>
      <c r="D32" s="29">
        <f>H33*0.06</f>
        <v>165239.69999999998</v>
      </c>
      <c r="E32" s="5"/>
      <c r="F32" s="2"/>
    </row>
    <row r="33" spans="1:8" x14ac:dyDescent="0.25">
      <c r="A33" s="36"/>
      <c r="B33" s="10"/>
      <c r="C33" s="8" t="s">
        <v>37</v>
      </c>
      <c r="D33" s="9">
        <f>D29+D23+D32+D31</f>
        <v>3194634.2</v>
      </c>
      <c r="E33" s="10"/>
      <c r="F33" s="8"/>
      <c r="G33" t="s">
        <v>0</v>
      </c>
      <c r="H33" s="26">
        <f>D29+D23</f>
        <v>2753995</v>
      </c>
    </row>
    <row r="34" spans="1:8" ht="6.95" customHeight="1" x14ac:dyDescent="0.25">
      <c r="B34" s="5"/>
      <c r="C34" s="2"/>
      <c r="D34" s="2"/>
      <c r="E34" s="5"/>
      <c r="F34" s="2"/>
      <c r="G34" t="s">
        <v>0</v>
      </c>
    </row>
    <row r="35" spans="1:8" ht="15" customHeight="1" x14ac:dyDescent="0.25">
      <c r="A35" s="34" t="s">
        <v>66</v>
      </c>
      <c r="B35" s="15" t="s">
        <v>63</v>
      </c>
      <c r="C35" s="15" t="s">
        <v>58</v>
      </c>
      <c r="D35" s="15"/>
      <c r="E35" s="5"/>
      <c r="F35" s="3"/>
    </row>
    <row r="36" spans="1:8" ht="15" customHeight="1" x14ac:dyDescent="0.25">
      <c r="A36" s="35"/>
      <c r="B36" s="12" t="s">
        <v>38</v>
      </c>
      <c r="C36" s="3" t="s">
        <v>24</v>
      </c>
      <c r="D36" s="4">
        <v>601150</v>
      </c>
      <c r="E36" s="5" t="s">
        <v>15</v>
      </c>
      <c r="F36" s="3" t="s">
        <v>25</v>
      </c>
      <c r="G36" t="s">
        <v>0</v>
      </c>
    </row>
    <row r="37" spans="1:8" ht="15" customHeight="1" x14ac:dyDescent="0.25">
      <c r="A37" s="35"/>
      <c r="B37" s="12" t="s">
        <v>40</v>
      </c>
      <c r="C37" s="3" t="s">
        <v>27</v>
      </c>
      <c r="D37" s="4">
        <v>1202300</v>
      </c>
      <c r="E37" s="5" t="s">
        <v>15</v>
      </c>
      <c r="F37" s="3" t="s">
        <v>28</v>
      </c>
      <c r="G37" t="s">
        <v>0</v>
      </c>
    </row>
    <row r="38" spans="1:8" x14ac:dyDescent="0.25">
      <c r="A38" s="35"/>
      <c r="B38" s="12" t="s">
        <v>42</v>
      </c>
      <c r="C38" s="3" t="s">
        <v>30</v>
      </c>
      <c r="D38" s="4">
        <v>360690</v>
      </c>
      <c r="E38" s="5" t="s">
        <v>15</v>
      </c>
      <c r="F38" s="3"/>
      <c r="G38" t="s">
        <v>0</v>
      </c>
    </row>
    <row r="39" spans="1:8" x14ac:dyDescent="0.25">
      <c r="A39" s="35"/>
      <c r="B39" s="12" t="s">
        <v>44</v>
      </c>
      <c r="C39" s="3" t="s">
        <v>31</v>
      </c>
      <c r="D39" s="4">
        <v>750000</v>
      </c>
      <c r="E39" s="5" t="s">
        <v>15</v>
      </c>
      <c r="F39" s="3"/>
      <c r="G39" t="s">
        <v>0</v>
      </c>
    </row>
    <row r="40" spans="1:8" x14ac:dyDescent="0.25">
      <c r="A40" s="35"/>
      <c r="B40" s="12" t="s">
        <v>73</v>
      </c>
      <c r="C40" s="3" t="s">
        <v>32</v>
      </c>
      <c r="D40" s="4">
        <v>480920</v>
      </c>
      <c r="E40" s="5" t="s">
        <v>15</v>
      </c>
      <c r="F40" s="3"/>
      <c r="G40" t="s">
        <v>0</v>
      </c>
    </row>
    <row r="41" spans="1:8" ht="15.75" thickBot="1" x14ac:dyDescent="0.3">
      <c r="A41" s="35"/>
      <c r="B41" s="7"/>
      <c r="C41" s="6" t="s">
        <v>46</v>
      </c>
      <c r="D41" s="27">
        <f>SUM(D36:D40)</f>
        <v>3395060</v>
      </c>
      <c r="E41" s="7"/>
      <c r="F41" s="24" t="s">
        <v>70</v>
      </c>
      <c r="G41" t="s">
        <v>0</v>
      </c>
    </row>
    <row r="42" spans="1:8" ht="6.95" customHeight="1" x14ac:dyDescent="0.25">
      <c r="A42" s="35"/>
      <c r="B42" s="5"/>
      <c r="C42" s="2"/>
      <c r="D42" s="2"/>
      <c r="E42" s="5"/>
      <c r="F42" s="3"/>
      <c r="G42" t="s">
        <v>0</v>
      </c>
    </row>
    <row r="43" spans="1:8" x14ac:dyDescent="0.25">
      <c r="A43" s="35"/>
      <c r="B43" s="14" t="s">
        <v>63</v>
      </c>
      <c r="C43" s="14" t="s">
        <v>59</v>
      </c>
      <c r="D43" s="18"/>
      <c r="E43" s="5"/>
      <c r="F43" s="3"/>
    </row>
    <row r="44" spans="1:8" x14ac:dyDescent="0.25">
      <c r="A44" s="35"/>
      <c r="B44" s="12" t="s">
        <v>47</v>
      </c>
      <c r="C44" s="3" t="s">
        <v>24</v>
      </c>
      <c r="D44" s="4">
        <v>281994</v>
      </c>
      <c r="E44" s="5" t="s">
        <v>15</v>
      </c>
      <c r="F44" s="3" t="s">
        <v>25</v>
      </c>
      <c r="G44" t="s">
        <v>0</v>
      </c>
    </row>
    <row r="45" spans="1:8" ht="15" customHeight="1" x14ac:dyDescent="0.25">
      <c r="A45" s="35"/>
      <c r="B45" s="12" t="s">
        <v>48</v>
      </c>
      <c r="C45" s="3" t="s">
        <v>27</v>
      </c>
      <c r="D45" s="4">
        <v>516989</v>
      </c>
      <c r="E45" s="5" t="s">
        <v>15</v>
      </c>
      <c r="F45" s="3" t="s">
        <v>54</v>
      </c>
      <c r="G45" t="s">
        <v>0</v>
      </c>
    </row>
    <row r="46" spans="1:8" x14ac:dyDescent="0.25">
      <c r="A46" s="35"/>
      <c r="B46" s="12" t="s">
        <v>49</v>
      </c>
      <c r="C46" s="3" t="s">
        <v>30</v>
      </c>
      <c r="D46" s="4">
        <v>140997</v>
      </c>
      <c r="E46" s="5" t="s">
        <v>15</v>
      </c>
      <c r="F46" s="3"/>
      <c r="G46" t="s">
        <v>0</v>
      </c>
    </row>
    <row r="47" spans="1:8" x14ac:dyDescent="0.25">
      <c r="A47" s="35"/>
      <c r="B47" s="12" t="s">
        <v>74</v>
      </c>
      <c r="C47" s="3" t="s">
        <v>31</v>
      </c>
      <c r="D47" s="4">
        <v>250000</v>
      </c>
      <c r="E47" s="5" t="s">
        <v>15</v>
      </c>
      <c r="F47" s="3"/>
      <c r="G47" t="s">
        <v>0</v>
      </c>
    </row>
    <row r="48" spans="1:8" ht="15.75" thickBot="1" x14ac:dyDescent="0.3">
      <c r="A48" s="35"/>
      <c r="B48" s="7"/>
      <c r="C48" s="6" t="s">
        <v>50</v>
      </c>
      <c r="D48" s="28">
        <f>SUM(D44:D47)</f>
        <v>1189980</v>
      </c>
      <c r="E48" s="7"/>
      <c r="F48" s="24" t="s">
        <v>70</v>
      </c>
      <c r="G48" t="s">
        <v>0</v>
      </c>
    </row>
    <row r="49" spans="1:8" ht="6.95" customHeight="1" x14ac:dyDescent="0.25">
      <c r="A49" s="35"/>
      <c r="B49" s="5"/>
      <c r="C49" s="2"/>
      <c r="D49" s="2"/>
      <c r="E49" s="5"/>
      <c r="F49" s="3"/>
      <c r="G49" t="s">
        <v>0</v>
      </c>
    </row>
    <row r="50" spans="1:8" ht="15" customHeight="1" x14ac:dyDescent="0.25">
      <c r="A50" s="35"/>
      <c r="B50" s="5" t="s">
        <v>95</v>
      </c>
      <c r="C50" s="2" t="s">
        <v>92</v>
      </c>
      <c r="D50" s="29">
        <f>H52*0.1</f>
        <v>458504</v>
      </c>
      <c r="E50" s="5"/>
      <c r="F50" s="2"/>
    </row>
    <row r="51" spans="1:8" ht="15" customHeight="1" x14ac:dyDescent="0.25">
      <c r="A51" s="35"/>
      <c r="B51" s="5" t="s">
        <v>95</v>
      </c>
      <c r="C51" s="2" t="s">
        <v>91</v>
      </c>
      <c r="D51" s="29">
        <f>H52*0.06</f>
        <v>275102.39999999997</v>
      </c>
      <c r="E51" s="5"/>
      <c r="F51" s="2"/>
    </row>
    <row r="52" spans="1:8" x14ac:dyDescent="0.25">
      <c r="A52" s="36"/>
      <c r="B52" s="10"/>
      <c r="C52" s="8" t="s">
        <v>51</v>
      </c>
      <c r="D52" s="9">
        <f>D48+D41+D51+D50</f>
        <v>5318646.4000000004</v>
      </c>
      <c r="E52" s="10"/>
      <c r="F52" s="8"/>
      <c r="G52" t="s">
        <v>0</v>
      </c>
      <c r="H52" s="26">
        <f>D48+D41</f>
        <v>4585040</v>
      </c>
    </row>
    <row r="53" spans="1:8" ht="6.95" customHeight="1" x14ac:dyDescent="0.25">
      <c r="B53" s="5"/>
      <c r="C53" s="2"/>
      <c r="D53" s="2"/>
      <c r="E53" s="5"/>
      <c r="F53" s="2"/>
      <c r="G53" t="s">
        <v>0</v>
      </c>
    </row>
    <row r="54" spans="1:8" ht="15" customHeight="1" x14ac:dyDescent="0.25">
      <c r="A54" s="34" t="s">
        <v>67</v>
      </c>
      <c r="B54" s="15" t="s">
        <v>72</v>
      </c>
      <c r="C54" s="15" t="s">
        <v>58</v>
      </c>
      <c r="D54" s="15"/>
      <c r="E54" s="5"/>
      <c r="F54" s="2"/>
    </row>
    <row r="55" spans="1:8" x14ac:dyDescent="0.25">
      <c r="A55" s="35"/>
      <c r="B55" s="12" t="s">
        <v>75</v>
      </c>
      <c r="C55" s="3" t="s">
        <v>39</v>
      </c>
      <c r="D55" s="4">
        <v>600000</v>
      </c>
      <c r="E55" s="5" t="s">
        <v>2</v>
      </c>
      <c r="F55" s="2"/>
      <c r="G55" t="s">
        <v>0</v>
      </c>
    </row>
    <row r="56" spans="1:8" x14ac:dyDescent="0.25">
      <c r="A56" s="35"/>
      <c r="B56" s="12" t="s">
        <v>76</v>
      </c>
      <c r="C56" s="3" t="s">
        <v>41</v>
      </c>
      <c r="D56" s="4">
        <v>1400000</v>
      </c>
      <c r="E56" s="5" t="s">
        <v>2</v>
      </c>
      <c r="F56" s="2"/>
      <c r="G56" t="s">
        <v>0</v>
      </c>
    </row>
    <row r="57" spans="1:8" x14ac:dyDescent="0.25">
      <c r="A57" s="35"/>
      <c r="B57" s="12" t="s">
        <v>77</v>
      </c>
      <c r="C57" s="3" t="s">
        <v>43</v>
      </c>
      <c r="D57" s="4">
        <v>250000</v>
      </c>
      <c r="E57" s="5" t="s">
        <v>2</v>
      </c>
      <c r="F57" s="2"/>
      <c r="G57" t="s">
        <v>0</v>
      </c>
    </row>
    <row r="58" spans="1:8" x14ac:dyDescent="0.25">
      <c r="A58" s="35"/>
      <c r="B58" s="12" t="s">
        <v>78</v>
      </c>
      <c r="C58" s="3" t="s">
        <v>45</v>
      </c>
      <c r="D58" s="4">
        <v>5000000</v>
      </c>
      <c r="E58" s="5" t="s">
        <v>2</v>
      </c>
      <c r="F58" s="2"/>
      <c r="G58" t="s">
        <v>0</v>
      </c>
    </row>
    <row r="59" spans="1:8" x14ac:dyDescent="0.25">
      <c r="A59" s="35"/>
      <c r="B59" s="12" t="s">
        <v>88</v>
      </c>
      <c r="C59" s="3" t="s">
        <v>90</v>
      </c>
      <c r="D59" s="4">
        <v>4525000</v>
      </c>
      <c r="E59" s="5" t="s">
        <v>2</v>
      </c>
      <c r="F59" s="2"/>
      <c r="G59" t="s">
        <v>0</v>
      </c>
    </row>
    <row r="60" spans="1:8" ht="15.75" thickBot="1" x14ac:dyDescent="0.3">
      <c r="A60" s="35"/>
      <c r="B60" s="7"/>
      <c r="C60" s="6" t="s">
        <v>82</v>
      </c>
      <c r="D60" s="27">
        <f>SUM(D55:D59)</f>
        <v>11775000</v>
      </c>
      <c r="E60" s="7"/>
      <c r="F60" s="25" t="s">
        <v>71</v>
      </c>
      <c r="G60" t="s">
        <v>0</v>
      </c>
    </row>
    <row r="61" spans="1:8" ht="6.95" customHeight="1" x14ac:dyDescent="0.25">
      <c r="A61" s="35"/>
      <c r="B61" s="5"/>
      <c r="C61" s="2"/>
      <c r="D61" s="2"/>
      <c r="E61" s="5"/>
      <c r="F61" s="2"/>
      <c r="G61" t="s">
        <v>0</v>
      </c>
    </row>
    <row r="62" spans="1:8" x14ac:dyDescent="0.25">
      <c r="A62" s="35"/>
      <c r="B62" s="14" t="s">
        <v>72</v>
      </c>
      <c r="C62" s="14" t="s">
        <v>59</v>
      </c>
      <c r="D62" s="18"/>
      <c r="E62" s="5"/>
      <c r="F62" s="2"/>
    </row>
    <row r="63" spans="1:8" x14ac:dyDescent="0.25">
      <c r="A63" s="35"/>
      <c r="B63" s="12" t="s">
        <v>79</v>
      </c>
      <c r="C63" s="3" t="s">
        <v>39</v>
      </c>
      <c r="D63" s="4">
        <v>125000</v>
      </c>
      <c r="E63" s="5" t="s">
        <v>2</v>
      </c>
      <c r="F63" s="2"/>
      <c r="G63" t="s">
        <v>0</v>
      </c>
    </row>
    <row r="64" spans="1:8" x14ac:dyDescent="0.25">
      <c r="A64" s="35"/>
      <c r="B64" s="12" t="s">
        <v>80</v>
      </c>
      <c r="C64" s="3" t="s">
        <v>41</v>
      </c>
      <c r="D64" s="4">
        <v>600000</v>
      </c>
      <c r="E64" s="5" t="s">
        <v>2</v>
      </c>
      <c r="F64" s="2"/>
      <c r="G64" t="s">
        <v>0</v>
      </c>
    </row>
    <row r="65" spans="1:10" x14ac:dyDescent="0.25">
      <c r="A65" s="35"/>
      <c r="B65" s="12" t="s">
        <v>81</v>
      </c>
      <c r="C65" s="3" t="s">
        <v>43</v>
      </c>
      <c r="D65" s="4">
        <v>65000</v>
      </c>
      <c r="E65" s="5" t="s">
        <v>2</v>
      </c>
      <c r="F65" s="2"/>
      <c r="G65" t="s">
        <v>0</v>
      </c>
    </row>
    <row r="66" spans="1:10" x14ac:dyDescent="0.25">
      <c r="A66" s="35"/>
      <c r="B66" s="12" t="s">
        <v>89</v>
      </c>
      <c r="C66" s="3" t="s">
        <v>90</v>
      </c>
      <c r="D66" s="4">
        <v>2000000</v>
      </c>
      <c r="E66" s="5" t="s">
        <v>2</v>
      </c>
      <c r="F66" s="2"/>
      <c r="G66" t="s">
        <v>0</v>
      </c>
    </row>
    <row r="67" spans="1:10" ht="15.75" thickBot="1" x14ac:dyDescent="0.3">
      <c r="A67" s="35"/>
      <c r="B67" s="6"/>
      <c r="C67" s="6" t="s">
        <v>83</v>
      </c>
      <c r="D67" s="28">
        <f>SUM(D63:D66)</f>
        <v>2790000</v>
      </c>
      <c r="E67" s="7"/>
      <c r="F67" s="25" t="s">
        <v>71</v>
      </c>
      <c r="G67" t="s">
        <v>0</v>
      </c>
    </row>
    <row r="68" spans="1:10" ht="6.95" customHeight="1" x14ac:dyDescent="0.25">
      <c r="A68" s="35"/>
      <c r="B68" s="2"/>
      <c r="C68" s="2"/>
      <c r="D68" s="2"/>
      <c r="E68" s="5"/>
      <c r="F68" s="2"/>
      <c r="G68" t="s">
        <v>0</v>
      </c>
    </row>
    <row r="69" spans="1:10" ht="15" customHeight="1" x14ac:dyDescent="0.25">
      <c r="A69" s="35"/>
      <c r="B69" s="5" t="s">
        <v>96</v>
      </c>
      <c r="C69" s="2" t="s">
        <v>92</v>
      </c>
      <c r="D69" s="29">
        <f>H71*0.1</f>
        <v>1456500</v>
      </c>
      <c r="E69" s="5"/>
      <c r="F69" s="2"/>
    </row>
    <row r="70" spans="1:10" ht="15" customHeight="1" x14ac:dyDescent="0.25">
      <c r="A70" s="35"/>
      <c r="B70" s="5" t="s">
        <v>96</v>
      </c>
      <c r="C70" s="2" t="s">
        <v>91</v>
      </c>
      <c r="D70" s="29">
        <f>H71*0.06</f>
        <v>873900</v>
      </c>
      <c r="E70" s="5"/>
      <c r="F70" s="2"/>
    </row>
    <row r="71" spans="1:10" x14ac:dyDescent="0.25">
      <c r="A71" s="36"/>
      <c r="B71" s="8"/>
      <c r="C71" s="8" t="s">
        <v>84</v>
      </c>
      <c r="D71" s="9">
        <f>D67+D60+D70+D69</f>
        <v>16895400</v>
      </c>
      <c r="E71" s="10"/>
      <c r="F71" s="8"/>
      <c r="G71" t="s">
        <v>0</v>
      </c>
      <c r="H71" s="26">
        <f>D67+D60</f>
        <v>14565000</v>
      </c>
    </row>
    <row r="72" spans="1:10" ht="6.95" customHeight="1" x14ac:dyDescent="0.25">
      <c r="B72" s="2"/>
      <c r="C72" s="2"/>
      <c r="D72" s="2"/>
      <c r="E72" s="2"/>
      <c r="F72" s="2"/>
      <c r="G72" t="s">
        <v>0</v>
      </c>
    </row>
    <row r="73" spans="1:10" ht="6.95" customHeight="1" x14ac:dyDescent="0.25">
      <c r="B73" s="2"/>
      <c r="C73" s="2"/>
      <c r="D73" s="2"/>
      <c r="E73" s="2"/>
      <c r="F73" s="2"/>
    </row>
    <row r="74" spans="1:10" x14ac:dyDescent="0.25">
      <c r="B74" s="21"/>
      <c r="C74" s="22" t="s">
        <v>60</v>
      </c>
      <c r="D74" s="23">
        <f>D60+D41+D23+D8</f>
        <v>18369887</v>
      </c>
      <c r="E74" s="5"/>
      <c r="F74" s="2"/>
    </row>
    <row r="75" spans="1:10" x14ac:dyDescent="0.25">
      <c r="B75" s="18"/>
      <c r="C75" s="19" t="s">
        <v>102</v>
      </c>
      <c r="D75" s="20">
        <f>D67+D48+D29+D12</f>
        <v>4989538</v>
      </c>
      <c r="E75" s="5"/>
      <c r="F75" s="2"/>
    </row>
    <row r="76" spans="1:10" x14ac:dyDescent="0.25">
      <c r="B76" s="31"/>
      <c r="C76" s="32" t="s">
        <v>99</v>
      </c>
      <c r="D76" s="30">
        <f>D70+D69+D51+D50+D32+D31+D15+D14</f>
        <v>3737508</v>
      </c>
      <c r="E76" s="5"/>
      <c r="F76" s="2"/>
      <c r="J76" t="s">
        <v>109</v>
      </c>
    </row>
    <row r="77" spans="1:10" ht="15.75" thickBot="1" x14ac:dyDescent="0.3">
      <c r="B77" s="16"/>
      <c r="C77" s="16" t="s">
        <v>53</v>
      </c>
      <c r="D77" s="17">
        <f>D75+D74+D76</f>
        <v>27096933</v>
      </c>
      <c r="E77" s="16"/>
      <c r="F77" s="16"/>
      <c r="H77" s="26">
        <f>D75+D74</f>
        <v>23359425</v>
      </c>
      <c r="J77" s="26">
        <f>SUM(D8+D19+D60)</f>
        <v>14272235</v>
      </c>
    </row>
    <row r="78" spans="1:10" ht="6.95" customHeight="1" thickTop="1" x14ac:dyDescent="0.25">
      <c r="B78" s="2"/>
      <c r="C78" s="2"/>
      <c r="D78" s="2"/>
      <c r="E78" s="2"/>
      <c r="F78" s="2"/>
    </row>
    <row r="79" spans="1:10" x14ac:dyDescent="0.25">
      <c r="B79" s="11" t="s">
        <v>52</v>
      </c>
      <c r="C79" s="2"/>
      <c r="D79" s="2"/>
      <c r="F79" s="2"/>
    </row>
    <row r="80" spans="1:10" ht="34.5" customHeight="1" x14ac:dyDescent="0.25">
      <c r="B80" s="38"/>
      <c r="C80" s="39" t="s">
        <v>103</v>
      </c>
      <c r="D80" s="46" t="s">
        <v>105</v>
      </c>
      <c r="E80" s="45" t="s">
        <v>108</v>
      </c>
      <c r="F80" s="47" t="s">
        <v>106</v>
      </c>
      <c r="G80" s="41" t="s">
        <v>108</v>
      </c>
    </row>
    <row r="81" spans="2:7" x14ac:dyDescent="0.25">
      <c r="B81" s="38"/>
      <c r="C81" s="38" t="s">
        <v>100</v>
      </c>
      <c r="D81" s="48">
        <f>D74+(0.8*D76)</f>
        <v>21359893.399999999</v>
      </c>
      <c r="E81" s="42"/>
      <c r="F81" s="48">
        <f>D81</f>
        <v>21359893.399999999</v>
      </c>
      <c r="G81" s="41"/>
    </row>
    <row r="82" spans="2:7" x14ac:dyDescent="0.25">
      <c r="B82" s="38"/>
      <c r="C82" s="38" t="s">
        <v>61</v>
      </c>
      <c r="D82" s="48">
        <f>D81*$I$1</f>
        <v>22214289.136</v>
      </c>
      <c r="E82" s="48">
        <f>D82-D81</f>
        <v>854395.73600000143</v>
      </c>
      <c r="F82" s="48">
        <f>F81*$J$1</f>
        <v>22321088.602999996</v>
      </c>
      <c r="G82" s="48"/>
    </row>
    <row r="83" spans="2:7" x14ac:dyDescent="0.25">
      <c r="B83" s="38"/>
      <c r="C83" s="38" t="s">
        <v>62</v>
      </c>
      <c r="D83" s="48">
        <f>D82*$I$1</f>
        <v>23102860.701439999</v>
      </c>
      <c r="E83" s="48">
        <f>D83-D82</f>
        <v>888571.5654399991</v>
      </c>
      <c r="F83" s="48">
        <f t="shared" ref="F83:F86" si="0">F82*$J$1</f>
        <v>23325537.590134993</v>
      </c>
      <c r="G83" s="48">
        <f>F83-F82</f>
        <v>1004448.9871349968</v>
      </c>
    </row>
    <row r="84" spans="2:7" x14ac:dyDescent="0.25">
      <c r="B84" s="38"/>
      <c r="C84" s="38" t="s">
        <v>63</v>
      </c>
      <c r="D84" s="48">
        <f>D83*$I$1</f>
        <v>24026975.129497599</v>
      </c>
      <c r="E84" s="48">
        <f>D84-D83</f>
        <v>924114.42805759981</v>
      </c>
      <c r="F84" s="48">
        <f t="shared" si="0"/>
        <v>24375186.781691067</v>
      </c>
      <c r="G84" s="48">
        <f>F84-F83</f>
        <v>1049649.1915560737</v>
      </c>
    </row>
    <row r="85" spans="2:7" x14ac:dyDescent="0.25">
      <c r="B85" s="38"/>
      <c r="C85" s="38" t="s">
        <v>72</v>
      </c>
      <c r="D85" s="48">
        <f>D84*$I$1</f>
        <v>24988054.134677503</v>
      </c>
      <c r="E85" s="48">
        <f>D85-D84</f>
        <v>961079.0051799044</v>
      </c>
      <c r="F85" s="48">
        <f t="shared" si="0"/>
        <v>25472070.186867163</v>
      </c>
      <c r="G85" s="48">
        <f>F85-F84</f>
        <v>1096883.4051760957</v>
      </c>
    </row>
    <row r="86" spans="2:7" x14ac:dyDescent="0.25">
      <c r="B86" s="38"/>
      <c r="C86" s="38" t="s">
        <v>101</v>
      </c>
      <c r="D86" s="48">
        <f>D85*$I$1</f>
        <v>25987576.300064605</v>
      </c>
      <c r="E86" s="48">
        <f>D86-D85</f>
        <v>999522.16538710147</v>
      </c>
      <c r="F86" s="48">
        <f t="shared" si="0"/>
        <v>26618313.345276184</v>
      </c>
      <c r="G86" s="48">
        <f>F86-F85</f>
        <v>1146243.1584090218</v>
      </c>
    </row>
    <row r="87" spans="2:7" x14ac:dyDescent="0.25">
      <c r="B87" s="43" t="s">
        <v>107</v>
      </c>
      <c r="C87" s="43"/>
      <c r="D87" s="44"/>
      <c r="E87" s="44"/>
      <c r="F87" s="44"/>
      <c r="G87" s="44"/>
    </row>
    <row r="88" spans="2:7" x14ac:dyDescent="0.25">
      <c r="B88" s="43" t="s">
        <v>104</v>
      </c>
      <c r="C88" s="44"/>
      <c r="D88" s="44"/>
      <c r="E88" s="44"/>
      <c r="F88" s="44"/>
      <c r="G88" s="44"/>
    </row>
    <row r="89" spans="2:7" x14ac:dyDescent="0.25">
      <c r="B89" s="44"/>
      <c r="C89" s="43" t="s">
        <v>110</v>
      </c>
      <c r="D89" s="44"/>
      <c r="E89" s="44"/>
      <c r="F89" s="44"/>
      <c r="G89" s="44"/>
    </row>
  </sheetData>
  <mergeCells count="5">
    <mergeCell ref="B1:F1"/>
    <mergeCell ref="A4:A16"/>
    <mergeCell ref="A18:A33"/>
    <mergeCell ref="A35:A52"/>
    <mergeCell ref="A54:A71"/>
  </mergeCells>
  <printOptions horizontalCentered="1"/>
  <pageMargins left="0" right="0" top="0.25" bottom="0.25" header="0.3" footer="0.3"/>
  <pageSetup orientation="landscape" r:id="rId1"/>
  <headerFooter>
    <oddFooter>&amp;L&amp;9&amp;Z&amp;F&amp;R&amp;9&amp;D</oddFooter>
  </headerFooter>
  <rowBreaks count="2" manualBreakCount="2">
    <brk id="33" max="16383" man="1"/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A9R8DF2</vt:lpstr>
      <vt:lpstr>A9R8DF2 (2)</vt:lpstr>
      <vt:lpstr>A9R8DF2!Print_Area</vt:lpstr>
      <vt:lpstr>'A9R8DF2 (2)'!Print_Area</vt:lpstr>
      <vt:lpstr>A9R8DF2!Print_Titles</vt:lpstr>
      <vt:lpstr>'A9R8DF2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Jackson</dc:creator>
  <cp:lastModifiedBy>Erie County Technical School</cp:lastModifiedBy>
  <cp:lastPrinted>2018-11-07T22:21:06Z</cp:lastPrinted>
  <dcterms:created xsi:type="dcterms:W3CDTF">2014-07-18T14:03:11Z</dcterms:created>
  <dcterms:modified xsi:type="dcterms:W3CDTF">2018-11-07T22:23:10Z</dcterms:modified>
</cp:coreProperties>
</file>