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7-2018\June 2018\Business Manager\"/>
    </mc:Choice>
  </mc:AlternateContent>
  <bookViews>
    <workbookView xWindow="0" yWindow="0" windowWidth="21600" windowHeight="9630" firstSheet="3" activeTab="8"/>
  </bookViews>
  <sheets>
    <sheet name="July-Sept" sheetId="9" r:id="rId1"/>
    <sheet name="October" sheetId="10" r:id="rId2"/>
    <sheet name="November" sheetId="11" r:id="rId3"/>
    <sheet name="December" sheetId="12" r:id="rId4"/>
    <sheet name="January 18" sheetId="13" r:id="rId5"/>
    <sheet name="February 18" sheetId="14" r:id="rId6"/>
    <sheet name="March 18" sheetId="15" r:id="rId7"/>
    <sheet name="April 18" sheetId="16" r:id="rId8"/>
    <sheet name="May 2018" sheetId="17" r:id="rId9"/>
    <sheet name="June 2018" sheetId="18" r:id="rId10"/>
  </sheets>
  <definedNames>
    <definedName name="_xlnm.Print_Area" localSheetId="7">'April 18'!$A$1:$I$39</definedName>
    <definedName name="_xlnm.Print_Area" localSheetId="3">December!$A$1:$I$39</definedName>
    <definedName name="_xlnm.Print_Area" localSheetId="5">'February 18'!$A$1:$I$39</definedName>
    <definedName name="_xlnm.Print_Area" localSheetId="4">'January 18'!$A$1:$I$39</definedName>
    <definedName name="_xlnm.Print_Area" localSheetId="0">'July-Sept'!$A$1:$I$39</definedName>
    <definedName name="_xlnm.Print_Area" localSheetId="9">'June 2018'!$A$1:$I$39</definedName>
    <definedName name="_xlnm.Print_Area" localSheetId="6">'March 18'!$A$1:$I$39</definedName>
    <definedName name="_xlnm.Print_Area" localSheetId="8">'May 2018'!$A$1:$I$39</definedName>
    <definedName name="_xlnm.Print_Area" localSheetId="2">November!$A$1:$I$39</definedName>
    <definedName name="_xlnm.Print_Area" localSheetId="1">October!$A$1:$I$39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8" l="1"/>
  <c r="I31" i="18"/>
  <c r="H16" i="18"/>
  <c r="I13" i="18"/>
  <c r="I12" i="18"/>
  <c r="I11" i="18"/>
  <c r="I10" i="18"/>
  <c r="H31" i="17"/>
  <c r="I27" i="17"/>
  <c r="I26" i="17"/>
  <c r="I25" i="17"/>
  <c r="I24" i="17"/>
  <c r="I23" i="17"/>
  <c r="I21" i="17"/>
  <c r="I20" i="17"/>
  <c r="I31" i="17" s="1"/>
  <c r="H16" i="17"/>
  <c r="I14" i="17"/>
  <c r="I13" i="17"/>
  <c r="I12" i="17"/>
  <c r="I11" i="17"/>
  <c r="I10" i="17"/>
  <c r="I9" i="17"/>
  <c r="H34" i="18" l="1"/>
  <c r="I16" i="18"/>
  <c r="I34" i="18" s="1"/>
  <c r="H34" i="17"/>
  <c r="I16" i="17"/>
  <c r="I34" i="17" s="1"/>
  <c r="H31" i="16"/>
  <c r="I27" i="16"/>
  <c r="I26" i="16"/>
  <c r="I25" i="16"/>
  <c r="I24" i="16"/>
  <c r="I23" i="16"/>
  <c r="I21" i="16"/>
  <c r="I20" i="16"/>
  <c r="H16" i="16"/>
  <c r="H34" i="16" s="1"/>
  <c r="I14" i="16"/>
  <c r="I13" i="16"/>
  <c r="I12" i="16"/>
  <c r="I11" i="16"/>
  <c r="I10" i="16"/>
  <c r="I9" i="16"/>
  <c r="I31" i="16" l="1"/>
  <c r="I16" i="16"/>
  <c r="I34" i="16" s="1"/>
  <c r="H31" i="15"/>
  <c r="I27" i="15"/>
  <c r="I26" i="15"/>
  <c r="I25" i="15"/>
  <c r="I24" i="15"/>
  <c r="I23" i="15"/>
  <c r="I21" i="15"/>
  <c r="I20" i="15"/>
  <c r="H16" i="15"/>
  <c r="H34" i="15" s="1"/>
  <c r="I14" i="15"/>
  <c r="I13" i="15"/>
  <c r="I12" i="15"/>
  <c r="I11" i="15"/>
  <c r="I10" i="15"/>
  <c r="I9" i="15"/>
  <c r="I31" i="15" l="1"/>
  <c r="I16" i="15"/>
  <c r="H31" i="14"/>
  <c r="I27" i="14"/>
  <c r="I26" i="14"/>
  <c r="I25" i="14"/>
  <c r="I24" i="14"/>
  <c r="I23" i="14"/>
  <c r="I21" i="14"/>
  <c r="I20" i="14"/>
  <c r="H16" i="14"/>
  <c r="I14" i="14"/>
  <c r="I13" i="14"/>
  <c r="I12" i="14"/>
  <c r="I11" i="14"/>
  <c r="I10" i="14"/>
  <c r="I9" i="14"/>
  <c r="H34" i="14" l="1"/>
  <c r="I31" i="14"/>
  <c r="I16" i="14"/>
  <c r="H31" i="13"/>
  <c r="I27" i="13"/>
  <c r="I26" i="13"/>
  <c r="I25" i="13"/>
  <c r="I24" i="13"/>
  <c r="I23" i="13"/>
  <c r="I22" i="13"/>
  <c r="I21" i="13"/>
  <c r="I20" i="13"/>
  <c r="I19" i="13"/>
  <c r="H16" i="13"/>
  <c r="I14" i="13"/>
  <c r="I13" i="13"/>
  <c r="I12" i="13"/>
  <c r="I11" i="13"/>
  <c r="I10" i="13"/>
  <c r="I9" i="13"/>
  <c r="I34" i="14" l="1"/>
  <c r="H34" i="13"/>
  <c r="I31" i="13"/>
  <c r="I16" i="13"/>
  <c r="I34" i="13" s="1"/>
  <c r="H31" i="12"/>
  <c r="I27" i="12"/>
  <c r="I26" i="12"/>
  <c r="I25" i="12"/>
  <c r="I24" i="12"/>
  <c r="I23" i="12"/>
  <c r="I22" i="12"/>
  <c r="I21" i="12"/>
  <c r="I20" i="12"/>
  <c r="I19" i="12"/>
  <c r="H16" i="12"/>
  <c r="I14" i="12"/>
  <c r="I13" i="12"/>
  <c r="I12" i="12"/>
  <c r="I11" i="12"/>
  <c r="I10" i="12"/>
  <c r="I9" i="12"/>
  <c r="H34" i="12" l="1"/>
  <c r="I31" i="12"/>
  <c r="I16" i="12"/>
  <c r="I34" i="12" s="1"/>
  <c r="H31" i="11"/>
  <c r="I27" i="11"/>
  <c r="I26" i="11"/>
  <c r="I25" i="11"/>
  <c r="I24" i="11"/>
  <c r="I23" i="11"/>
  <c r="I22" i="11"/>
  <c r="I21" i="11"/>
  <c r="I20" i="11"/>
  <c r="I19" i="11"/>
  <c r="H16" i="11"/>
  <c r="I14" i="11"/>
  <c r="I13" i="11"/>
  <c r="I12" i="11"/>
  <c r="I11" i="11"/>
  <c r="I10" i="11"/>
  <c r="I9" i="11"/>
  <c r="H31" i="10"/>
  <c r="I27" i="10"/>
  <c r="I26" i="10"/>
  <c r="I25" i="10"/>
  <c r="I24" i="10"/>
  <c r="I23" i="10"/>
  <c r="I22" i="10"/>
  <c r="I21" i="10"/>
  <c r="I20" i="10"/>
  <c r="I19" i="10"/>
  <c r="H16" i="10"/>
  <c r="I14" i="10"/>
  <c r="I13" i="10"/>
  <c r="I12" i="10"/>
  <c r="I11" i="10"/>
  <c r="I10" i="10"/>
  <c r="I9" i="10"/>
  <c r="I16" i="11" l="1"/>
  <c r="H34" i="11"/>
  <c r="I31" i="11"/>
  <c r="I34" i="11" s="1"/>
  <c r="H34" i="10"/>
  <c r="I16" i="10"/>
  <c r="I31" i="10"/>
  <c r="I34" i="10" s="1"/>
  <c r="I23" i="9"/>
  <c r="I21" i="9"/>
  <c r="I27" i="9"/>
  <c r="I26" i="9"/>
  <c r="I25" i="9"/>
  <c r="I24" i="9"/>
  <c r="I22" i="9"/>
  <c r="I20" i="9"/>
  <c r="I19" i="9"/>
  <c r="I13" i="9"/>
  <c r="I14" i="9"/>
  <c r="I12" i="9"/>
  <c r="I11" i="9"/>
  <c r="I10" i="9"/>
  <c r="I9" i="9"/>
  <c r="I31" i="9" l="1"/>
  <c r="H31" i="9"/>
  <c r="I16" i="9"/>
  <c r="I34" i="9" s="1"/>
  <c r="H16" i="9"/>
  <c r="H34" i="9" l="1"/>
</calcChain>
</file>

<file path=xl/sharedStrings.xml><?xml version="1.0" encoding="utf-8"?>
<sst xmlns="http://schemas.openxmlformats.org/spreadsheetml/2006/main" count="310" uniqueCount="42">
  <si>
    <t>NUTRITIONAL SERVICES REPORT</t>
  </si>
  <si>
    <t>INCOME</t>
  </si>
  <si>
    <t>CURRENT</t>
  </si>
  <si>
    <t>BUDGET</t>
  </si>
  <si>
    <t xml:space="preserve">     </t>
  </si>
  <si>
    <t>TOTAL INCOME</t>
  </si>
  <si>
    <t>EXPENSES</t>
  </si>
  <si>
    <t>FOOD</t>
  </si>
  <si>
    <t>SUB TOTAL</t>
  </si>
  <si>
    <t>NET PROFIT OR (LOSS)</t>
  </si>
  <si>
    <t>LUNCH MEAL SALES</t>
  </si>
  <si>
    <t>BREAKFAST MEAL SALES</t>
  </si>
  <si>
    <t>SPECIAL FUNCTION SALES</t>
  </si>
  <si>
    <t>STATE REIMBURSEMENTS</t>
  </si>
  <si>
    <t>FEDERAL REIMBURSEMENTS</t>
  </si>
  <si>
    <t>PAPER AND CLEANING EXPENSES</t>
  </si>
  <si>
    <t>OTHER MISC EXPENSES</t>
  </si>
  <si>
    <t>FSMC FEES</t>
  </si>
  <si>
    <t>DISTRICT LABOR AND BENEFITS</t>
  </si>
  <si>
    <t>POS SUPPORT</t>
  </si>
  <si>
    <t>ERIE COUNTY CAREER AND TECHINCAL SCHOOL</t>
  </si>
  <si>
    <t>Serving Days for the Month</t>
  </si>
  <si>
    <t>A LA CARTE SALES</t>
  </si>
  <si>
    <t>FSMC KTICHEN MANAGER PAYROLL</t>
  </si>
  <si>
    <t>DEPRECIATION/REPAIRS</t>
  </si>
  <si>
    <t>LICENSE/LAUNDRY/COPIES/LINENS</t>
  </si>
  <si>
    <t>INVENTORY ADJUSTMENT</t>
  </si>
  <si>
    <t>2017-18</t>
  </si>
  <si>
    <t>For the Month of August/September 2017</t>
  </si>
  <si>
    <t xml:space="preserve">                                                                               Breakfast              Lunch</t>
  </si>
  <si>
    <t>FSMC Fee's based on 12 month billing</t>
  </si>
  <si>
    <t>For the Month of October 2017</t>
  </si>
  <si>
    <t>Serving Days for the Year</t>
  </si>
  <si>
    <t>For the Month of November 2017</t>
  </si>
  <si>
    <t>FSMC KITCHEN MANAGER PAYROLL</t>
  </si>
  <si>
    <t>For the Month of December 2017</t>
  </si>
  <si>
    <t>For the Month of January 2018</t>
  </si>
  <si>
    <t>For the Month of February 2018</t>
  </si>
  <si>
    <t>For the Month of March 2018</t>
  </si>
  <si>
    <t>For the Month of April 2018</t>
  </si>
  <si>
    <t>For the Month of May 2018</t>
  </si>
  <si>
    <t>For the Month of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</si>
</sst>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1" fillId="0" borderId="9" xfId="0" applyNumberFormat="1" applyFont="1" applyBorder="1"/>
    <xf numFmtId="4" fontId="1" fillId="0" borderId="0" xfId="0" applyNumberFormat="1" applyFont="1" applyBorder="1"/>
    <xf numFmtId="4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left"/>
    </xf>
    <xf numFmtId="4" fontId="1" fillId="0" borderId="9" xfId="0" applyNumberFormat="1" applyFont="1" applyBorder="1" applyAlignment="1">
      <alignment vertical="center"/>
    </xf>
    <xf numFmtId="0" fontId="1" fillId="0" borderId="15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64920" cy="1034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365761</xdr:colOff>
      <xdr:row>5</xdr:row>
      <xdr:rowOff>43611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42060" cy="1043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topLeftCell="A19" zoomScaleNormal="100" zoomScaleSheetLayoutView="100" workbookViewId="0">
      <selection activeCell="H37" sqref="H37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28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21</v>
      </c>
      <c r="B6" s="44"/>
      <c r="C6" s="44"/>
      <c r="D6" s="44"/>
      <c r="E6" s="44"/>
      <c r="F6" s="44"/>
      <c r="G6" s="44"/>
      <c r="H6" s="14">
        <v>23</v>
      </c>
      <c r="I6" s="14">
        <v>23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4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498.9</v>
      </c>
      <c r="I9" s="6">
        <f>SUM(H6*32)</f>
        <v>736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1156.4000000000001</v>
      </c>
      <c r="I10" s="6">
        <f>SUM(I6*90.8)</f>
        <v>2088.4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3102.85</v>
      </c>
      <c r="I11" s="6">
        <f>SUM(I6*137.2)</f>
        <v>3155.6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9393.11</v>
      </c>
      <c r="I12" s="6">
        <f>SUM(I6*259)</f>
        <v>5957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378.46</v>
      </c>
      <c r="I13" s="6">
        <f>SUM(I6*21.96)</f>
        <v>505.08000000000004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7421.2</v>
      </c>
      <c r="I14" s="6">
        <f>SUM(I6*382.17)</f>
        <v>8789.91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21950.92</v>
      </c>
      <c r="I16" s="6">
        <f>SUM(I9:I15)</f>
        <v>21231.989999999998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12874.95</v>
      </c>
      <c r="I19" s="6">
        <f>SUM(I6*397.59)</f>
        <v>9144.57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1510.01</v>
      </c>
      <c r="I20" s="6">
        <f>SUM(I6*15.14)</f>
        <v>348.22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514</v>
      </c>
      <c r="I21" s="6">
        <f>SUM(I6*24.2)</f>
        <v>556.6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3063</v>
      </c>
      <c r="I22" s="6">
        <f>SUM(I6*68.07)</f>
        <v>1565.61</v>
      </c>
      <c r="J22" s="8"/>
    </row>
    <row r="23" spans="1:11" ht="15.75" customHeight="1" x14ac:dyDescent="0.2">
      <c r="A23" s="10"/>
      <c r="B23" s="38" t="s">
        <v>23</v>
      </c>
      <c r="C23" s="39"/>
      <c r="D23" s="39"/>
      <c r="E23" s="39"/>
      <c r="F23" s="39"/>
      <c r="G23" s="40"/>
      <c r="H23" s="6">
        <v>6148.13</v>
      </c>
      <c r="I23" s="6">
        <f>SUM(I6*189.79)</f>
        <v>4365.17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6643</v>
      </c>
      <c r="I24" s="6">
        <f>SUM(I6*259.71)</f>
        <v>5973.33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255.53</v>
      </c>
      <c r="I25" s="6">
        <f>SUM(I6*11.11)</f>
        <v>255.52999999999997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638.94000000000005</v>
      </c>
      <c r="I26" s="6">
        <f>SUM(I6*27.78)</f>
        <v>638.94000000000005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63.94</v>
      </c>
      <c r="I27" s="6">
        <f>SUM(I6*2.78)</f>
        <v>63.94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-1718.75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29992.749999999996</v>
      </c>
      <c r="I31" s="6">
        <f>SUM(I19:I29)</f>
        <v>22911.909999999996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-8041.8299999999981</v>
      </c>
      <c r="I34" s="6">
        <f>SUM(I16-I31)</f>
        <v>-1679.9199999999983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topLeftCell="A19" zoomScaleNormal="100" zoomScaleSheetLayoutView="100" workbookViewId="0">
      <selection activeCell="B23" sqref="B23:G23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31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15">
        <v>44</v>
      </c>
      <c r="I6" s="15">
        <v>44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5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846.8</v>
      </c>
      <c r="I9" s="6">
        <f>SUM(H6*32)</f>
        <v>1408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1918.8</v>
      </c>
      <c r="I10" s="6">
        <f>SUM(I6*90.8)</f>
        <v>3995.2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5929.4</v>
      </c>
      <c r="I11" s="6">
        <f>SUM(I6*137.2)</f>
        <v>6036.7999999999993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18712.03</v>
      </c>
      <c r="I12" s="6">
        <f>SUM(I6*259)</f>
        <v>11396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702.82</v>
      </c>
      <c r="I13" s="6">
        <f>SUM(I6*21.96)</f>
        <v>966.24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14103.4</v>
      </c>
      <c r="I14" s="6">
        <f>SUM(I6*382.17)</f>
        <v>16815.48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42213.25</v>
      </c>
      <c r="I16" s="6">
        <f>SUM(I9:I15)</f>
        <v>40617.72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20746.599999999999</v>
      </c>
      <c r="I19" s="6">
        <f>SUM(I6*397.59)</f>
        <v>17493.96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2722.21</v>
      </c>
      <c r="I20" s="6">
        <f>SUM(I6*15.14)</f>
        <v>666.16000000000008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734.31</v>
      </c>
      <c r="I21" s="6">
        <f>SUM(I6*24.2)</f>
        <v>1064.8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4084</v>
      </c>
      <c r="I22" s="6">
        <f>SUM(I6*68.07)</f>
        <v>2995.08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10126.99</v>
      </c>
      <c r="I23" s="6">
        <f>SUM(I6*189.79)</f>
        <v>8350.76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11618</v>
      </c>
      <c r="I24" s="6">
        <f>SUM(I6*259.71)</f>
        <v>11427.24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488.84</v>
      </c>
      <c r="I25" s="6">
        <f>SUM(I6*11.11)</f>
        <v>488.84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1222.32</v>
      </c>
      <c r="I26" s="6">
        <f>SUM(I6*27.78)</f>
        <v>1222.3200000000002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122.32</v>
      </c>
      <c r="I27" s="6">
        <f>SUM(I6*2.78)</f>
        <v>122.32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-2041.68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49823.909999999996</v>
      </c>
      <c r="I31" s="6">
        <f>SUM(I19:I29)</f>
        <v>43831.479999999996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-7610.6599999999962</v>
      </c>
      <c r="I34" s="6">
        <f>SUM(I16-I31)</f>
        <v>-3213.7599999999948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topLeftCell="A13" zoomScaleNormal="100" zoomScaleSheetLayoutView="100" workbookViewId="0">
      <selection activeCell="B24" sqref="B24:G24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33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15">
        <v>63</v>
      </c>
      <c r="I6" s="15">
        <v>63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5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1122.0999999999999</v>
      </c>
      <c r="I9" s="6">
        <f>SUM(H6*32)</f>
        <v>2016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2673.2</v>
      </c>
      <c r="I10" s="6">
        <f>SUM(I6*90.8)</f>
        <v>5720.4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8228.4</v>
      </c>
      <c r="I11" s="6">
        <f>SUM(I6*137.2)</f>
        <v>8643.5999999999985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24658.25</v>
      </c>
      <c r="I12" s="6">
        <f>SUM(I6*259)</f>
        <v>16317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990.76</v>
      </c>
      <c r="I13" s="6">
        <f>SUM(I6*21.96)</f>
        <v>1383.48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20008.47</v>
      </c>
      <c r="I14" s="6">
        <f>SUM(I6*382.17)</f>
        <v>24076.710000000003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57681.18</v>
      </c>
      <c r="I16" s="6">
        <f>SUM(I9:I15)</f>
        <v>58157.19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29708.6</v>
      </c>
      <c r="I19" s="6">
        <f>SUM(I6*397.59)</f>
        <v>25048.17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3620.9</v>
      </c>
      <c r="I20" s="6">
        <f>SUM(I6*15.14)</f>
        <v>953.82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2130.71</v>
      </c>
      <c r="I21" s="6">
        <f>SUM(I6*24.2)</f>
        <v>1524.6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5105</v>
      </c>
      <c r="I22" s="6">
        <f>SUM(I6*68.07)</f>
        <v>4288.41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13567.22</v>
      </c>
      <c r="I23" s="6">
        <f>SUM(I6*189.79)</f>
        <v>11956.769999999999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16556</v>
      </c>
      <c r="I24" s="6">
        <f>SUM(I6*259.71)</f>
        <v>16361.73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699.93</v>
      </c>
      <c r="I25" s="6">
        <f>SUM(I6*11.11)</f>
        <v>699.93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1750.14</v>
      </c>
      <c r="I26" s="6">
        <f>SUM(I6*27.78)</f>
        <v>1750.14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175.14</v>
      </c>
      <c r="I27" s="6">
        <f>SUM(I6*2.78)</f>
        <v>175.14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-2152.9699999999998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71160.669999999984</v>
      </c>
      <c r="I31" s="6">
        <f>SUM(I19:I29)</f>
        <v>62758.71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-13479.489999999983</v>
      </c>
      <c r="I34" s="6">
        <f>SUM(I16-I31)</f>
        <v>-4601.5199999999968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zoomScaleNormal="100" zoomScaleSheetLayoutView="100" workbookViewId="0">
      <selection activeCell="H28" sqref="H28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35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16">
        <v>79</v>
      </c>
      <c r="I6" s="16">
        <v>79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6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1297.2</v>
      </c>
      <c r="I9" s="6">
        <f>SUM(H6*32)</f>
        <v>2528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3370.4</v>
      </c>
      <c r="I10" s="6">
        <f>SUM(I6*90.8)</f>
        <v>7173.2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10411.049999999999</v>
      </c>
      <c r="I11" s="6">
        <f>SUM(I6*137.2)</f>
        <v>10838.8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29183.25</v>
      </c>
      <c r="I12" s="6">
        <f>SUM(I6*259)</f>
        <v>20461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1252.8800000000001</v>
      </c>
      <c r="I13" s="6">
        <f>SUM(I6*21.96)</f>
        <v>1734.8400000000001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25440.53</v>
      </c>
      <c r="I14" s="6">
        <f>SUM(I6*382.17)</f>
        <v>30191.43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70955.31</v>
      </c>
      <c r="I16" s="6">
        <f>SUM(I9:I15)</f>
        <v>72927.26999999999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36068.559999999998</v>
      </c>
      <c r="I19" s="6">
        <f>SUM(I6*397.59)</f>
        <v>31409.609999999997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4568.93</v>
      </c>
      <c r="I20" s="6">
        <f>SUM(I6*15.14)</f>
        <v>1196.06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2365.67</v>
      </c>
      <c r="I21" s="6">
        <f>SUM(I6*24.2)</f>
        <v>1911.8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6126</v>
      </c>
      <c r="I22" s="6">
        <f>SUM(I6*68.07)</f>
        <v>5377.53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16128</v>
      </c>
      <c r="I23" s="6">
        <f>SUM(I6*189.79)</f>
        <v>14993.41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20820</v>
      </c>
      <c r="I24" s="6">
        <f>SUM(I6*259.71)</f>
        <v>20517.09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877.69</v>
      </c>
      <c r="I25" s="6">
        <f>SUM(I6*11.11)</f>
        <v>877.68999999999994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2194.62</v>
      </c>
      <c r="I26" s="6">
        <f>SUM(I6*27.78)</f>
        <v>2194.62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219.62</v>
      </c>
      <c r="I27" s="6">
        <f>SUM(I6*2.78)</f>
        <v>219.61999999999998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-1717.7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87651.39</v>
      </c>
      <c r="I31" s="6">
        <f>SUM(I19:I29)</f>
        <v>78697.429999999993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-16696.080000000002</v>
      </c>
      <c r="I34" s="6">
        <f>SUM(I16-I31)</f>
        <v>-5770.1600000000035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zoomScaleNormal="100" zoomScaleSheetLayoutView="100" workbookViewId="0">
      <selection activeCell="I19" sqref="I19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36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17">
        <v>98</v>
      </c>
      <c r="I6" s="17">
        <v>99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7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1534.4</v>
      </c>
      <c r="I9" s="6">
        <f>SUM(H6*32)</f>
        <v>3136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4804.8</v>
      </c>
      <c r="I10" s="6">
        <f>SUM(I6*90.8)</f>
        <v>8989.1999999999989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13482.9</v>
      </c>
      <c r="I11" s="6">
        <f>SUM(I6*137.2)</f>
        <v>13582.8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34841.49</v>
      </c>
      <c r="I12" s="6">
        <f>SUM(I6*259)</f>
        <v>25641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1589.56</v>
      </c>
      <c r="I13" s="6">
        <f>SUM(I6*21.96)</f>
        <v>2174.04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31810.62</v>
      </c>
      <c r="I14" s="6">
        <f>SUM(I6*382.17)</f>
        <v>37834.83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88063.76999999999</v>
      </c>
      <c r="I16" s="6">
        <f>SUM(I9:I15)</f>
        <v>91357.87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43888.99</v>
      </c>
      <c r="I19" s="6">
        <f>SUM(I6*397.59)</f>
        <v>39361.409999999996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5652.07</v>
      </c>
      <c r="I20" s="6">
        <f>SUM(I6*15.14)</f>
        <v>1498.8600000000001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2749.09</v>
      </c>
      <c r="I21" s="6">
        <f>SUM(I6*24.2)</f>
        <v>2395.7999999999997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7147</v>
      </c>
      <c r="I22" s="6">
        <f>SUM(I6*68.07)</f>
        <v>6738.9299999999994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19483.43</v>
      </c>
      <c r="I23" s="6">
        <f>SUM(I6*189.79)</f>
        <v>18789.21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25646</v>
      </c>
      <c r="I24" s="6">
        <f>SUM(I6*259.71)</f>
        <v>25711.289999999997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1099.8900000000001</v>
      </c>
      <c r="I25" s="6">
        <f>SUM(I6*11.11)</f>
        <v>1099.8899999999999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2750.22</v>
      </c>
      <c r="I26" s="6">
        <f>SUM(I6*27.78)</f>
        <v>2750.2200000000003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275.22000000000003</v>
      </c>
      <c r="I27" s="6">
        <f>SUM(I6*2.78)</f>
        <v>275.21999999999997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-1850.92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106840.98999999999</v>
      </c>
      <c r="I31" s="6">
        <f>SUM(I19:I29)</f>
        <v>98620.829999999987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-18777.22</v>
      </c>
      <c r="I34" s="6">
        <f>SUM(I16-I31)</f>
        <v>-7262.9599999999919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topLeftCell="A16" zoomScaleNormal="100" zoomScaleSheetLayoutView="100" workbookViewId="0">
      <selection activeCell="I20" sqref="I20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37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18">
        <v>115</v>
      </c>
      <c r="I6" s="18">
        <v>116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8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1892.5</v>
      </c>
      <c r="I9" s="6">
        <f>SUM(H6*32)</f>
        <v>3680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6148.8</v>
      </c>
      <c r="I10" s="6">
        <f>SUM(I6*90.8)</f>
        <v>10532.8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16826.5</v>
      </c>
      <c r="I11" s="6">
        <f>SUM(I6*137.2)</f>
        <v>15915.199999999999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38832.97</v>
      </c>
      <c r="I12" s="6">
        <f>SUM(I6*259)</f>
        <v>30044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1937.46</v>
      </c>
      <c r="I13" s="6">
        <f>SUM(I6*21.96)</f>
        <v>2547.36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38242.629999999997</v>
      </c>
      <c r="I14" s="6">
        <f>SUM(I6*382.17)</f>
        <v>44331.72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103880.86000000002</v>
      </c>
      <c r="I16" s="6">
        <f>SUM(I9:I15)</f>
        <v>107051.08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52591.7</v>
      </c>
      <c r="I19" s="6">
        <v>50663.66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6555.21</v>
      </c>
      <c r="I20" s="6">
        <f>SUM(I6*15.14)</f>
        <v>1756.24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3298.07</v>
      </c>
      <c r="I21" s="6">
        <f>SUM(I6*24.2)</f>
        <v>2807.2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8168</v>
      </c>
      <c r="I22" s="6">
        <v>8168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23288.03</v>
      </c>
      <c r="I23" s="6">
        <f>SUM(I6*189.79)</f>
        <v>22015.64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29574</v>
      </c>
      <c r="I24" s="6">
        <f>SUM(I6*259.71)</f>
        <v>30126.359999999997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1288.76</v>
      </c>
      <c r="I25" s="6">
        <f>SUM(I6*11.11)</f>
        <v>1288.76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3222.48</v>
      </c>
      <c r="I26" s="6">
        <f>SUM(I6*27.78)</f>
        <v>3222.48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322.48</v>
      </c>
      <c r="I27" s="6">
        <f>SUM(I6*2.78)</f>
        <v>322.47999999999996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-2778.9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125529.82999999999</v>
      </c>
      <c r="I31" s="6">
        <f>SUM(I19:I29)</f>
        <v>120370.81999999998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-21648.969999999972</v>
      </c>
      <c r="I34" s="6">
        <f>SUM(I16-I31)</f>
        <v>-13319.739999999976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topLeftCell="A16" zoomScaleNormal="100" zoomScaleSheetLayoutView="100" workbookViewId="0">
      <selection activeCell="I35" sqref="I35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38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19">
        <v>133</v>
      </c>
      <c r="I6" s="19">
        <v>135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19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2353.4</v>
      </c>
      <c r="I9" s="6">
        <f>SUM(H6*32)</f>
        <v>4256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7813.6</v>
      </c>
      <c r="I10" s="6">
        <f>SUM(I6*90.8)</f>
        <v>12258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20638.599999999999</v>
      </c>
      <c r="I11" s="6">
        <f>SUM(I6*137.2)</f>
        <v>18522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46887.92</v>
      </c>
      <c r="I12" s="6">
        <f>SUM(I6*259)</f>
        <v>34965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2356.02</v>
      </c>
      <c r="I13" s="6">
        <f>SUM(I6*21.96)</f>
        <v>2964.6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45815.92</v>
      </c>
      <c r="I14" s="6">
        <f>SUM(I6*382.17)</f>
        <v>51592.950000000004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125865.45999999999</v>
      </c>
      <c r="I16" s="6">
        <f>SUM(I9:I15)</f>
        <v>124558.55000000002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60773.46</v>
      </c>
      <c r="I19" s="6">
        <v>50663.66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7290.66</v>
      </c>
      <c r="I20" s="6">
        <f>SUM(I6*15.14)</f>
        <v>2043.9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3988.67</v>
      </c>
      <c r="I21" s="6">
        <f>SUM(I6*24.2)</f>
        <v>3267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9189</v>
      </c>
      <c r="I22" s="6">
        <v>8168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26573</v>
      </c>
      <c r="I23" s="6">
        <f>SUM(I6*189.79)</f>
        <v>25621.649999999998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33336</v>
      </c>
      <c r="I24" s="6">
        <f>SUM(I6*259.71)</f>
        <v>35060.85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1499.85</v>
      </c>
      <c r="I25" s="6">
        <f>SUM(I6*11.11)</f>
        <v>1499.85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3750.3</v>
      </c>
      <c r="I26" s="6">
        <f>SUM(I6*27.78)</f>
        <v>3750.3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375.3</v>
      </c>
      <c r="I27" s="6">
        <f>SUM(I6*2.78)</f>
        <v>375.29999999999995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-3056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143720.23999999996</v>
      </c>
      <c r="I31" s="6">
        <f>SUM(I19:I29)</f>
        <v>130450.51000000001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-17854.77999999997</v>
      </c>
      <c r="I34" s="6">
        <v>-9860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view="pageBreakPreview" zoomScaleNormal="100" zoomScaleSheetLayoutView="100" workbookViewId="0">
      <selection activeCell="I29" sqref="I29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39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20">
        <v>152</v>
      </c>
      <c r="I6" s="20">
        <v>154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20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2956.9</v>
      </c>
      <c r="I9" s="6">
        <f>SUM(H6*32)</f>
        <v>4864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9646.4</v>
      </c>
      <c r="I10" s="6">
        <f>SUM(I6*90.8)</f>
        <v>13983.199999999999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24232.85</v>
      </c>
      <c r="I11" s="6">
        <f>SUM(I6*137.2)</f>
        <v>21128.799999999999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53567.86</v>
      </c>
      <c r="I12" s="6">
        <f>SUM(I6*259)</f>
        <v>39886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2882.14</v>
      </c>
      <c r="I13" s="6">
        <f>SUM(I6*21.96)</f>
        <v>3381.84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54868.19</v>
      </c>
      <c r="I14" s="6">
        <f>SUM(I6*382.17)</f>
        <v>58854.18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148154.34</v>
      </c>
      <c r="I16" s="6">
        <f>SUM(I9:I15)</f>
        <v>142098.01999999999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69165.06</v>
      </c>
      <c r="I19" s="6">
        <v>67260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8215.4599999999991</v>
      </c>
      <c r="I20" s="6">
        <f>SUM(I6*15.14)</f>
        <v>2331.56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4403.67</v>
      </c>
      <c r="I21" s="6">
        <f>SUM(I6*24.2)</f>
        <v>3726.7999999999997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10210</v>
      </c>
      <c r="I22" s="6">
        <v>10482.27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29967.52</v>
      </c>
      <c r="I23" s="6">
        <f>SUM(I6*189.79)</f>
        <v>29227.66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36602</v>
      </c>
      <c r="I24" s="6">
        <f>SUM(I6*259.71)</f>
        <v>39995.339999999997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1710.94</v>
      </c>
      <c r="I25" s="6">
        <f>SUM(I6*11.11)</f>
        <v>1710.9399999999998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4278.12</v>
      </c>
      <c r="I26" s="6">
        <f>SUM(I6*27.78)</f>
        <v>4278.12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428.12</v>
      </c>
      <c r="I27" s="6">
        <f>SUM(I6*2.78)</f>
        <v>428.11999999999995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-1403.82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163577.06999999998</v>
      </c>
      <c r="I31" s="6">
        <f>SUM(I19:I29)</f>
        <v>159440.81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-15422.729999999981</v>
      </c>
      <c r="I34" s="6">
        <f>SUM(I16-I31)</f>
        <v>-17342.790000000008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6:G6"/>
    <mergeCell ref="A1:I1"/>
    <mergeCell ref="A2:I2"/>
    <mergeCell ref="A3:I3"/>
    <mergeCell ref="A4:I4"/>
    <mergeCell ref="A5:I5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tabSelected="1" view="pageBreakPreview" zoomScaleNormal="100" zoomScaleSheetLayoutView="100" workbookViewId="0">
      <selection activeCell="H25" sqref="H25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40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21">
        <v>173</v>
      </c>
      <c r="I6" s="21">
        <v>175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21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3570.6</v>
      </c>
      <c r="I9" s="6">
        <f>SUM(H6*32)</f>
        <v>5536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11818</v>
      </c>
      <c r="I10" s="6">
        <f>SUM(I6*90.8)</f>
        <v>15890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27880.9</v>
      </c>
      <c r="I11" s="6">
        <f>SUM(I6*137.2)</f>
        <v>24009.999999999996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61413.86</v>
      </c>
      <c r="I12" s="6">
        <f>SUM(I6*259)</f>
        <v>45325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3383.62</v>
      </c>
      <c r="I13" s="6">
        <f>SUM(I6*21.96)</f>
        <v>3843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63644.33</v>
      </c>
      <c r="I14" s="6">
        <f>SUM(I6*382.17)</f>
        <v>66879.75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171711.31</v>
      </c>
      <c r="I16" s="6">
        <f>SUM(I9:I15)</f>
        <v>161483.75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78416.34</v>
      </c>
      <c r="I19" s="6">
        <v>76431.81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9037.4599999999991</v>
      </c>
      <c r="I20" s="6">
        <f>SUM(I6*15.14)</f>
        <v>2649.5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4923.96</v>
      </c>
      <c r="I21" s="6">
        <f>SUM(I6*24.2)</f>
        <v>4235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11231</v>
      </c>
      <c r="I22" s="6">
        <v>11911.67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33755.72</v>
      </c>
      <c r="I23" s="6">
        <f>SUM(I6*189.79)</f>
        <v>33213.25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40089</v>
      </c>
      <c r="I24" s="6">
        <f>SUM(I6*259.71)</f>
        <v>45449.25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1944.25</v>
      </c>
      <c r="I25" s="6">
        <f>SUM(I6*11.11)</f>
        <v>1944.25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4861.5</v>
      </c>
      <c r="I26" s="6">
        <f>SUM(I6*27.78)</f>
        <v>4861.5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486.5</v>
      </c>
      <c r="I27" s="6">
        <f>SUM(I6*2.78)</f>
        <v>486.49999999999994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121.82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184867.55</v>
      </c>
      <c r="I31" s="6">
        <f>SUM(I19:I29)</f>
        <v>181182.72999999998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-13156.239999999991</v>
      </c>
      <c r="I34" s="6">
        <f>SUM(I16-I31)</f>
        <v>-19698.979999999981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6"/>
  </sheetPr>
  <dimension ref="A1:K39"/>
  <sheetViews>
    <sheetView tabSelected="1" view="pageBreakPreview" topLeftCell="A14" zoomScaleNormal="100" zoomScaleSheetLayoutView="100" workbookViewId="0">
      <selection activeCell="H25" sqref="H25"/>
    </sheetView>
  </sheetViews>
  <sheetFormatPr defaultColWidth="9.140625" defaultRowHeight="15.75" customHeight="1" x14ac:dyDescent="0.2"/>
  <cols>
    <col min="1" max="1" width="13.140625" style="2" customWidth="1"/>
    <col min="2" max="2" width="8" style="2" customWidth="1"/>
    <col min="3" max="3" width="6.7109375" style="2" customWidth="1"/>
    <col min="4" max="4" width="6" style="2" customWidth="1"/>
    <col min="5" max="5" width="4.5703125" style="2" customWidth="1"/>
    <col min="6" max="6" width="5.7109375" style="2" customWidth="1"/>
    <col min="7" max="7" width="9.5703125" style="2" customWidth="1"/>
    <col min="8" max="9" width="18.85546875" style="2" customWidth="1"/>
    <col min="10" max="10" width="20.85546875" style="2" customWidth="1"/>
    <col min="11" max="11" width="27.5703125" style="2" customWidth="1"/>
    <col min="12" max="16384" width="9.140625" style="2"/>
  </cols>
  <sheetData>
    <row r="1" spans="1:11" ht="15.75" customHeight="1" x14ac:dyDescent="0.2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1"/>
      <c r="K1" s="1"/>
    </row>
    <row r="2" spans="1:11" ht="15.7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1"/>
      <c r="K2" s="1"/>
    </row>
    <row r="3" spans="1:11" ht="15.75" customHeight="1" x14ac:dyDescent="0.2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"/>
      <c r="K3" s="1"/>
    </row>
    <row r="4" spans="1:11" ht="15.75" customHeight="1" x14ac:dyDescent="0.2">
      <c r="A4" s="49" t="s">
        <v>41</v>
      </c>
      <c r="B4" s="48"/>
      <c r="C4" s="48"/>
      <c r="D4" s="48"/>
      <c r="E4" s="48"/>
      <c r="F4" s="48"/>
      <c r="G4" s="48"/>
      <c r="H4" s="48"/>
      <c r="I4" s="48"/>
      <c r="J4" s="1"/>
      <c r="K4" s="1"/>
    </row>
    <row r="5" spans="1:11" ht="15.75" customHeigh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11" ht="15.75" customHeight="1" x14ac:dyDescent="0.2">
      <c r="A6" s="43" t="s">
        <v>32</v>
      </c>
      <c r="B6" s="44"/>
      <c r="C6" s="44"/>
      <c r="D6" s="44"/>
      <c r="E6" s="44"/>
      <c r="F6" s="44"/>
      <c r="G6" s="44"/>
      <c r="H6" s="21">
        <v>178</v>
      </c>
      <c r="I6" s="21">
        <v>180</v>
      </c>
      <c r="J6" s="3"/>
    </row>
    <row r="7" spans="1:11" ht="15.75" customHeight="1" x14ac:dyDescent="0.2">
      <c r="A7" s="41" t="s">
        <v>29</v>
      </c>
      <c r="B7" s="42"/>
      <c r="C7" s="42"/>
      <c r="D7" s="42"/>
      <c r="E7" s="42"/>
      <c r="F7" s="42"/>
      <c r="G7" s="42"/>
      <c r="H7" s="42"/>
      <c r="I7" s="42"/>
    </row>
    <row r="8" spans="1:11" ht="15.75" customHeight="1" x14ac:dyDescent="0.2">
      <c r="A8" s="35" t="s">
        <v>1</v>
      </c>
      <c r="B8" s="36"/>
      <c r="C8" s="36"/>
      <c r="D8" s="36"/>
      <c r="E8" s="36"/>
      <c r="F8" s="36"/>
      <c r="G8" s="37"/>
      <c r="H8" s="4" t="s">
        <v>2</v>
      </c>
      <c r="I8" s="4" t="s">
        <v>3</v>
      </c>
      <c r="J8" s="21"/>
    </row>
    <row r="9" spans="1:11" ht="15.75" customHeight="1" x14ac:dyDescent="0.2">
      <c r="A9" s="5" t="s">
        <v>4</v>
      </c>
      <c r="B9" s="38" t="s">
        <v>11</v>
      </c>
      <c r="C9" s="39"/>
      <c r="D9" s="39"/>
      <c r="E9" s="39"/>
      <c r="F9" s="39"/>
      <c r="G9" s="40"/>
      <c r="H9" s="6">
        <v>3694.2</v>
      </c>
      <c r="I9" s="6">
        <v>5760</v>
      </c>
      <c r="J9" s="7"/>
    </row>
    <row r="10" spans="1:11" ht="15.75" customHeight="1" x14ac:dyDescent="0.2">
      <c r="A10" s="5"/>
      <c r="B10" s="38" t="s">
        <v>10</v>
      </c>
      <c r="C10" s="39"/>
      <c r="D10" s="39"/>
      <c r="E10" s="39"/>
      <c r="F10" s="39"/>
      <c r="G10" s="40"/>
      <c r="H10" s="6">
        <v>12271.2</v>
      </c>
      <c r="I10" s="6">
        <f>SUM(I6*90.8)</f>
        <v>16344</v>
      </c>
      <c r="J10" s="7"/>
    </row>
    <row r="11" spans="1:11" ht="15.75" customHeight="1" x14ac:dyDescent="0.2">
      <c r="A11" s="5"/>
      <c r="B11" s="38" t="s">
        <v>22</v>
      </c>
      <c r="C11" s="39"/>
      <c r="D11" s="39"/>
      <c r="E11" s="39"/>
      <c r="F11" s="39"/>
      <c r="G11" s="40"/>
      <c r="H11" s="6">
        <v>28559.8</v>
      </c>
      <c r="I11" s="6">
        <f>SUM(I6*137.2)</f>
        <v>24695.999999999996</v>
      </c>
      <c r="J11" s="7"/>
    </row>
    <row r="12" spans="1:11" ht="15.75" customHeight="1" x14ac:dyDescent="0.2">
      <c r="A12" s="5"/>
      <c r="B12" s="38" t="s">
        <v>12</v>
      </c>
      <c r="C12" s="39"/>
      <c r="D12" s="39"/>
      <c r="E12" s="39"/>
      <c r="F12" s="39"/>
      <c r="G12" s="40"/>
      <c r="H12" s="6">
        <v>61581.86</v>
      </c>
      <c r="I12" s="6">
        <f>SUM(I6*259)</f>
        <v>46620</v>
      </c>
      <c r="J12" s="7"/>
    </row>
    <row r="13" spans="1:11" ht="15.75" customHeight="1" x14ac:dyDescent="0.2">
      <c r="A13" s="5"/>
      <c r="B13" s="38" t="s">
        <v>13</v>
      </c>
      <c r="C13" s="39"/>
      <c r="D13" s="39"/>
      <c r="E13" s="39"/>
      <c r="F13" s="39"/>
      <c r="G13" s="40"/>
      <c r="H13" s="6">
        <v>3482.6</v>
      </c>
      <c r="I13" s="6">
        <f>SUM(I6*21.96)</f>
        <v>3952.8</v>
      </c>
      <c r="J13" s="7"/>
    </row>
    <row r="14" spans="1:11" ht="15.75" customHeight="1" x14ac:dyDescent="0.2">
      <c r="A14" s="5"/>
      <c r="B14" s="38" t="s">
        <v>14</v>
      </c>
      <c r="C14" s="39"/>
      <c r="D14" s="39"/>
      <c r="E14" s="39"/>
      <c r="F14" s="39"/>
      <c r="G14" s="40"/>
      <c r="H14" s="6">
        <v>65312.38</v>
      </c>
      <c r="I14" s="6">
        <v>68791.070000000007</v>
      </c>
      <c r="J14" s="7"/>
    </row>
    <row r="15" spans="1:11" ht="15.75" customHeight="1" x14ac:dyDescent="0.2">
      <c r="A15" s="5"/>
      <c r="B15" s="38"/>
      <c r="C15" s="39"/>
      <c r="D15" s="39"/>
      <c r="E15" s="39"/>
      <c r="F15" s="39"/>
      <c r="G15" s="40"/>
      <c r="H15" s="6"/>
      <c r="I15" s="6"/>
      <c r="J15" s="7"/>
    </row>
    <row r="16" spans="1:11" ht="15.75" customHeight="1" x14ac:dyDescent="0.2">
      <c r="A16" s="5"/>
      <c r="B16" s="31" t="s">
        <v>5</v>
      </c>
      <c r="C16" s="32"/>
      <c r="D16" s="32"/>
      <c r="E16" s="32"/>
      <c r="F16" s="32"/>
      <c r="G16" s="33"/>
      <c r="H16" s="6">
        <f>SUM(H9:H15)</f>
        <v>174902.04</v>
      </c>
      <c r="I16" s="6">
        <f>SUM(I9:I15)</f>
        <v>166163.87</v>
      </c>
      <c r="J16" s="8"/>
    </row>
    <row r="17" spans="1:11" ht="15.75" customHeight="1" x14ac:dyDescent="0.2">
      <c r="A17" s="5"/>
      <c r="B17" s="34"/>
      <c r="C17" s="26"/>
      <c r="D17" s="26"/>
      <c r="E17" s="26"/>
      <c r="F17" s="26"/>
      <c r="G17" s="27"/>
      <c r="H17" s="6"/>
      <c r="I17" s="9"/>
      <c r="J17" s="7"/>
    </row>
    <row r="18" spans="1:11" ht="15.75" customHeight="1" x14ac:dyDescent="0.2">
      <c r="A18" s="35" t="s">
        <v>6</v>
      </c>
      <c r="B18" s="36"/>
      <c r="C18" s="36"/>
      <c r="D18" s="36"/>
      <c r="E18" s="36"/>
      <c r="F18" s="36"/>
      <c r="G18" s="37"/>
      <c r="H18" s="6"/>
      <c r="I18" s="9"/>
      <c r="J18" s="8"/>
    </row>
    <row r="19" spans="1:11" ht="15.75" customHeight="1" x14ac:dyDescent="0.2">
      <c r="A19" s="10"/>
      <c r="B19" s="38" t="s">
        <v>7</v>
      </c>
      <c r="C19" s="39"/>
      <c r="D19" s="39"/>
      <c r="E19" s="39"/>
      <c r="F19" s="39"/>
      <c r="G19" s="40"/>
      <c r="H19" s="6">
        <v>79095.87</v>
      </c>
      <c r="I19" s="6">
        <v>69473.22</v>
      </c>
      <c r="J19" s="8"/>
    </row>
    <row r="20" spans="1:11" ht="15.75" customHeight="1" x14ac:dyDescent="0.2">
      <c r="A20" s="10"/>
      <c r="B20" s="38" t="s">
        <v>15</v>
      </c>
      <c r="C20" s="39"/>
      <c r="D20" s="39"/>
      <c r="E20" s="39"/>
      <c r="F20" s="39"/>
      <c r="G20" s="40"/>
      <c r="H20" s="6">
        <v>9547.9500000000007</v>
      </c>
      <c r="I20" s="6">
        <v>4817.5600000000004</v>
      </c>
      <c r="J20" s="8"/>
    </row>
    <row r="21" spans="1:11" ht="15.75" customHeight="1" x14ac:dyDescent="0.2">
      <c r="A21" s="10"/>
      <c r="B21" s="38" t="s">
        <v>16</v>
      </c>
      <c r="C21" s="39"/>
      <c r="D21" s="39"/>
      <c r="E21" s="39"/>
      <c r="F21" s="39"/>
      <c r="G21" s="40"/>
      <c r="H21" s="6">
        <v>5257.07</v>
      </c>
      <c r="I21" s="6">
        <v>4963.32</v>
      </c>
      <c r="J21" s="8"/>
    </row>
    <row r="22" spans="1:11" ht="15.75" customHeight="1" x14ac:dyDescent="0.2">
      <c r="A22" s="10"/>
      <c r="B22" s="38" t="s">
        <v>17</v>
      </c>
      <c r="C22" s="39"/>
      <c r="D22" s="39"/>
      <c r="E22" s="39"/>
      <c r="F22" s="39"/>
      <c r="G22" s="40"/>
      <c r="H22" s="6">
        <v>12252</v>
      </c>
      <c r="I22" s="6">
        <v>12252</v>
      </c>
      <c r="J22" s="8"/>
    </row>
    <row r="23" spans="1:11" ht="15.75" customHeight="1" x14ac:dyDescent="0.2">
      <c r="A23" s="10"/>
      <c r="B23" s="38" t="s">
        <v>34</v>
      </c>
      <c r="C23" s="39"/>
      <c r="D23" s="39"/>
      <c r="E23" s="39"/>
      <c r="F23" s="39"/>
      <c r="G23" s="40"/>
      <c r="H23" s="6">
        <v>35235.769999999997</v>
      </c>
      <c r="I23" s="6">
        <v>33555.65</v>
      </c>
      <c r="J23" s="8"/>
    </row>
    <row r="24" spans="1:11" ht="15.75" customHeight="1" x14ac:dyDescent="0.2">
      <c r="A24" s="10"/>
      <c r="B24" s="38" t="s">
        <v>18</v>
      </c>
      <c r="C24" s="39"/>
      <c r="D24" s="39"/>
      <c r="E24" s="39"/>
      <c r="F24" s="39"/>
      <c r="G24" s="40"/>
      <c r="H24" s="6">
        <v>41023</v>
      </c>
      <c r="I24" s="6">
        <v>46748.65</v>
      </c>
      <c r="J24" s="8"/>
    </row>
    <row r="25" spans="1:11" ht="15.75" customHeight="1" x14ac:dyDescent="0.2">
      <c r="A25" s="10"/>
      <c r="B25" s="38" t="s">
        <v>19</v>
      </c>
      <c r="C25" s="39"/>
      <c r="D25" s="39"/>
      <c r="E25" s="39"/>
      <c r="F25" s="39"/>
      <c r="G25" s="40"/>
      <c r="H25" s="6">
        <v>2000</v>
      </c>
      <c r="I25" s="6">
        <v>2000.6</v>
      </c>
      <c r="J25" s="8"/>
    </row>
    <row r="26" spans="1:11" ht="15.75" customHeight="1" x14ac:dyDescent="0.2">
      <c r="A26" s="10"/>
      <c r="B26" s="38" t="s">
        <v>24</v>
      </c>
      <c r="C26" s="39"/>
      <c r="D26" s="39"/>
      <c r="E26" s="39"/>
      <c r="F26" s="39"/>
      <c r="G26" s="40"/>
      <c r="H26" s="6">
        <v>5000</v>
      </c>
      <c r="I26" s="6">
        <v>5000</v>
      </c>
      <c r="J26" s="8"/>
    </row>
    <row r="27" spans="1:11" ht="15.75" customHeight="1" x14ac:dyDescent="0.2">
      <c r="A27" s="10"/>
      <c r="B27" s="38" t="s">
        <v>25</v>
      </c>
      <c r="C27" s="39"/>
      <c r="D27" s="39"/>
      <c r="E27" s="39"/>
      <c r="F27" s="39"/>
      <c r="G27" s="40"/>
      <c r="H27" s="6">
        <v>500</v>
      </c>
      <c r="I27" s="6">
        <v>500</v>
      </c>
      <c r="J27" s="8"/>
    </row>
    <row r="28" spans="1:11" ht="15.75" customHeight="1" x14ac:dyDescent="0.2">
      <c r="A28" s="10"/>
      <c r="B28" s="38" t="s">
        <v>26</v>
      </c>
      <c r="C28" s="39"/>
      <c r="D28" s="39"/>
      <c r="E28" s="39"/>
      <c r="F28" s="39"/>
      <c r="G28" s="40"/>
      <c r="H28" s="6">
        <v>299.35000000000002</v>
      </c>
      <c r="I28" s="6"/>
      <c r="J28" s="8"/>
      <c r="K28" s="11"/>
    </row>
    <row r="29" spans="1:11" ht="15.75" customHeight="1" x14ac:dyDescent="0.2">
      <c r="A29" s="10"/>
      <c r="B29" s="38"/>
      <c r="C29" s="39"/>
      <c r="D29" s="39"/>
      <c r="E29" s="39"/>
      <c r="F29" s="39"/>
      <c r="G29" s="40"/>
      <c r="H29" s="6"/>
      <c r="I29" s="6"/>
      <c r="J29" s="8"/>
    </row>
    <row r="30" spans="1:11" ht="15.75" customHeight="1" x14ac:dyDescent="0.2">
      <c r="A30" s="10"/>
      <c r="B30" s="38"/>
      <c r="C30" s="39"/>
      <c r="D30" s="39"/>
      <c r="E30" s="39"/>
      <c r="F30" s="39"/>
      <c r="G30" s="40"/>
      <c r="H30" s="6"/>
      <c r="I30" s="6"/>
      <c r="J30" s="8"/>
    </row>
    <row r="31" spans="1:11" ht="15.75" customHeight="1" x14ac:dyDescent="0.2">
      <c r="A31" s="10"/>
      <c r="B31" s="31" t="s">
        <v>8</v>
      </c>
      <c r="C31" s="32"/>
      <c r="D31" s="32"/>
      <c r="E31" s="32"/>
      <c r="F31" s="32"/>
      <c r="G31" s="33"/>
      <c r="H31" s="6">
        <f>SUM(H19:H30)</f>
        <v>190211.00999999998</v>
      </c>
      <c r="I31" s="6">
        <f>SUM(I19:I29)</f>
        <v>179311</v>
      </c>
      <c r="J31" s="8"/>
    </row>
    <row r="32" spans="1:11" ht="15.75" customHeight="1" x14ac:dyDescent="0.2">
      <c r="A32" s="10"/>
      <c r="B32" s="34"/>
      <c r="C32" s="26"/>
      <c r="D32" s="26"/>
      <c r="E32" s="26"/>
      <c r="F32" s="26"/>
      <c r="G32" s="27"/>
      <c r="H32" s="6"/>
      <c r="I32" s="9"/>
      <c r="J32" s="8"/>
    </row>
    <row r="33" spans="1:10" ht="15.75" customHeight="1" x14ac:dyDescent="0.2">
      <c r="A33" s="10"/>
      <c r="B33" s="34"/>
      <c r="C33" s="26"/>
      <c r="D33" s="26"/>
      <c r="E33" s="26"/>
      <c r="F33" s="26"/>
      <c r="G33" s="27"/>
      <c r="H33" s="6"/>
      <c r="I33" s="6"/>
      <c r="J33" s="8"/>
    </row>
    <row r="34" spans="1:10" ht="15.75" customHeight="1" x14ac:dyDescent="0.2">
      <c r="A34" s="35" t="s">
        <v>9</v>
      </c>
      <c r="B34" s="36"/>
      <c r="C34" s="36"/>
      <c r="D34" s="36"/>
      <c r="E34" s="36"/>
      <c r="F34" s="36"/>
      <c r="G34" s="37"/>
      <c r="H34" s="6">
        <f>SUM(H16-H31)</f>
        <v>-15308.969999999972</v>
      </c>
      <c r="I34" s="6">
        <f>SUM(I16-I31)</f>
        <v>-13147.130000000005</v>
      </c>
      <c r="J34" s="8"/>
    </row>
    <row r="35" spans="1:10" ht="15.75" customHeight="1" x14ac:dyDescent="0.2">
      <c r="A35" s="10"/>
      <c r="B35" s="34"/>
      <c r="C35" s="26"/>
      <c r="D35" s="26"/>
      <c r="E35" s="26"/>
      <c r="F35" s="26"/>
      <c r="G35" s="27"/>
      <c r="H35" s="9"/>
      <c r="I35" s="9"/>
    </row>
    <row r="36" spans="1:10" ht="15.75" customHeight="1" x14ac:dyDescent="0.2">
      <c r="A36" s="10"/>
      <c r="B36" s="34"/>
      <c r="C36" s="26"/>
      <c r="D36" s="26"/>
      <c r="E36" s="26"/>
      <c r="F36" s="26"/>
      <c r="G36" s="27"/>
      <c r="H36" s="9"/>
      <c r="I36" s="9"/>
    </row>
    <row r="37" spans="1:10" ht="23.25" customHeight="1" x14ac:dyDescent="0.2">
      <c r="A37" s="22" t="s">
        <v>30</v>
      </c>
      <c r="B37" s="23"/>
      <c r="C37" s="23"/>
      <c r="D37" s="23"/>
      <c r="E37" s="23"/>
      <c r="F37" s="23"/>
      <c r="G37" s="24"/>
      <c r="H37" s="12"/>
      <c r="I37" s="12"/>
    </row>
    <row r="38" spans="1:10" ht="15.75" customHeight="1" x14ac:dyDescent="0.2">
      <c r="A38" s="25"/>
      <c r="B38" s="26"/>
      <c r="C38" s="26"/>
      <c r="D38" s="26"/>
      <c r="E38" s="26"/>
      <c r="F38" s="26"/>
      <c r="G38" s="27"/>
      <c r="H38" s="9"/>
      <c r="I38" s="9"/>
    </row>
    <row r="39" spans="1:10" ht="15.75" customHeight="1" thickBot="1" x14ac:dyDescent="0.25">
      <c r="A39" s="28"/>
      <c r="B39" s="29"/>
      <c r="C39" s="29"/>
      <c r="D39" s="29"/>
      <c r="E39" s="29"/>
      <c r="F39" s="29"/>
      <c r="G39" s="30"/>
      <c r="H39" s="13"/>
      <c r="I39" s="13"/>
    </row>
  </sheetData>
  <mergeCells count="39">
    <mergeCell ref="A6:G6"/>
    <mergeCell ref="A1:I1"/>
    <mergeCell ref="A2:I2"/>
    <mergeCell ref="A3:I3"/>
    <mergeCell ref="A4:I4"/>
    <mergeCell ref="A5:I5"/>
    <mergeCell ref="A18:G18"/>
    <mergeCell ref="A7:I7"/>
    <mergeCell ref="A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30:G30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A37:G37"/>
    <mergeCell ref="A38:G38"/>
    <mergeCell ref="A39:G39"/>
    <mergeCell ref="B31:G31"/>
    <mergeCell ref="B32:G32"/>
    <mergeCell ref="B33:G33"/>
    <mergeCell ref="A34:G34"/>
    <mergeCell ref="B35:G35"/>
    <mergeCell ref="B36:G36"/>
  </mergeCells>
  <printOptions horizontalCentered="1" verticalCentered="1" gridLines="1"/>
  <pageMargins left="0.25" right="0.25" top="0.23" bottom="0.17" header="0.21" footer="0.22"/>
  <pageSetup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July-Sept</vt:lpstr>
      <vt:lpstr>October</vt:lpstr>
      <vt:lpstr>November</vt:lpstr>
      <vt:lpstr>December</vt:lpstr>
      <vt:lpstr>January 18</vt:lpstr>
      <vt:lpstr>February 18</vt:lpstr>
      <vt:lpstr>March 18</vt:lpstr>
      <vt:lpstr>April 18</vt:lpstr>
      <vt:lpstr>May 2018</vt:lpstr>
      <vt:lpstr>June 2018</vt:lpstr>
      <vt:lpstr>'April 18'!Print_Area</vt:lpstr>
      <vt:lpstr>December!Print_Area</vt:lpstr>
      <vt:lpstr>'February 18'!Print_Area</vt:lpstr>
      <vt:lpstr>'January 18'!Print_Area</vt:lpstr>
      <vt:lpstr>'July-Sept'!Print_Area</vt:lpstr>
      <vt:lpstr>'June 2018'!Print_Area</vt:lpstr>
      <vt:lpstr>'March 18'!Print_Area</vt:lpstr>
      <vt:lpstr>'May 2018'!Print_Area</vt:lpstr>
      <vt:lpstr>November!Print_Area</vt:lpstr>
      <vt:lpstr>October!Print_Area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MKingen</dc:creator>
  <cp:lastModifiedBy>Erie County Technical School</cp:lastModifiedBy>
  <cp:lastPrinted>2018-06-21T17:41:33Z</cp:lastPrinted>
  <dcterms:created xsi:type="dcterms:W3CDTF">2015-03-08T20:37:25Z</dcterms:created>
  <dcterms:modified xsi:type="dcterms:W3CDTF">2018-06-22T19:00:20Z</dcterms:modified>
</cp:coreProperties>
</file>