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5" yWindow="45" windowWidth="11055" windowHeight="6900"/>
  </bookViews>
  <sheets>
    <sheet name="6-30-14" sheetId="1" r:id="rId1"/>
  </sheets>
  <definedNames>
    <definedName name="_xlnm.Print_Titles" localSheetId="0">'6-30-14'!$1:$5</definedName>
  </definedNames>
  <calcPr calcId="125725"/>
</workbook>
</file>

<file path=xl/calcChain.xml><?xml version="1.0" encoding="utf-8"?>
<calcChain xmlns="http://schemas.openxmlformats.org/spreadsheetml/2006/main">
  <c r="C133" i="1"/>
  <c r="C117"/>
  <c r="C96"/>
  <c r="C76"/>
  <c r="C61"/>
  <c r="C47"/>
  <c r="C22"/>
  <c r="C7"/>
  <c r="C151"/>
  <c r="C145"/>
  <c r="C141"/>
  <c r="C127"/>
  <c r="C123"/>
  <c r="C129" s="1"/>
  <c r="C112"/>
  <c r="C105"/>
  <c r="C101"/>
  <c r="C92"/>
  <c r="C86"/>
  <c r="C81"/>
  <c r="C88" s="1"/>
  <c r="C71"/>
  <c r="C66"/>
  <c r="C58"/>
  <c r="C54"/>
  <c r="C44"/>
  <c r="C38"/>
  <c r="C32"/>
  <c r="C18"/>
  <c r="C12"/>
  <c r="C147" l="1"/>
  <c r="C107"/>
  <c r="C73"/>
  <c r="C39"/>
  <c r="C19"/>
  <c r="D126"/>
  <c r="D121"/>
  <c r="D120"/>
  <c r="E92"/>
  <c r="F92"/>
  <c r="D92"/>
  <c r="D80"/>
  <c r="D65" l="1"/>
  <c r="D26"/>
  <c r="D10"/>
  <c r="D16"/>
  <c r="D15"/>
  <c r="D9"/>
  <c r="E151" l="1"/>
  <c r="E145"/>
  <c r="E141"/>
  <c r="E147" s="1"/>
  <c r="E127"/>
  <c r="E121"/>
  <c r="E123" s="1"/>
  <c r="E129" s="1"/>
  <c r="E120"/>
  <c r="E112"/>
  <c r="E105"/>
  <c r="E101"/>
  <c r="E107" s="1"/>
  <c r="E84"/>
  <c r="E86" s="1"/>
  <c r="E80"/>
  <c r="E81" s="1"/>
  <c r="E71"/>
  <c r="E65"/>
  <c r="E66" s="1"/>
  <c r="E73" s="1"/>
  <c r="E58"/>
  <c r="E54"/>
  <c r="E44"/>
  <c r="E38"/>
  <c r="E32"/>
  <c r="E39" s="1"/>
  <c r="E16"/>
  <c r="E18" s="1"/>
  <c r="E10"/>
  <c r="E9"/>
  <c r="E12" s="1"/>
  <c r="E19" s="1"/>
  <c r="E88" l="1"/>
  <c r="D151"/>
  <c r="D145"/>
  <c r="D141"/>
  <c r="D147" s="1"/>
  <c r="D123"/>
  <c r="D127"/>
  <c r="D112"/>
  <c r="D105"/>
  <c r="D101"/>
  <c r="D107" s="1"/>
  <c r="D129" l="1"/>
  <c r="D86"/>
  <c r="D81"/>
  <c r="D88" s="1"/>
  <c r="D66"/>
  <c r="D71"/>
  <c r="D58"/>
  <c r="D54"/>
  <c r="D73" l="1"/>
  <c r="D44"/>
  <c r="D38"/>
  <c r="D32"/>
  <c r="D39" s="1"/>
  <c r="D18"/>
  <c r="D12"/>
  <c r="D19" l="1"/>
  <c r="F151"/>
  <c r="F145"/>
  <c r="F141"/>
  <c r="F147" s="1"/>
  <c r="F127"/>
  <c r="F123"/>
  <c r="F112"/>
  <c r="F105"/>
  <c r="F101"/>
  <c r="F71"/>
  <c r="F65"/>
  <c r="F66" s="1"/>
  <c r="F73" s="1"/>
  <c r="F58"/>
  <c r="F54"/>
  <c r="F44"/>
  <c r="F38"/>
  <c r="F32"/>
  <c r="F39" s="1"/>
  <c r="F12"/>
  <c r="F18"/>
  <c r="F129" l="1"/>
  <c r="F107"/>
  <c r="F19"/>
</calcChain>
</file>

<file path=xl/sharedStrings.xml><?xml version="1.0" encoding="utf-8"?>
<sst xmlns="http://schemas.openxmlformats.org/spreadsheetml/2006/main" count="135" uniqueCount="90">
  <si>
    <t xml:space="preserve"> 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</si>
  <si>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</si>
  <si>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</si>
  <si>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</si>
  <si>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</si>
  <si>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</si>
  <si>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</si>
  <si>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</si>
  <si>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</si>
  <si>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</si>
  <si>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</si>
  <si>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</si>
  <si>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</si>
  <si>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</si>
  <si>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</si>
  <si>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</si>
  <si>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</si>
  <si>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</si>
  <si>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</si>
  <si>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</si>
  <si>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</si>
  <si>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</si>
  <si>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</si>
  <si>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</si>
  <si>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</si>
  <si>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</si>
  <si>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</si>
  <si>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</si>
  <si>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</si>
  <si>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</si>
  <si>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Less disbursements</t>
  </si>
  <si>
    <t>TFR to other accounts/funds</t>
  </si>
  <si>
    <t>Erie County Technical School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</si>
  <si>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</si>
  <si>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</si>
  <si>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</si>
  <si>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</si>
  <si>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</si>
  <si>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</si>
  <si>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</si>
  <si>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</si>
  <si>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</si>
  <si>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</si>
  <si>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</si>
  <si>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</si>
  <si>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</si>
  <si>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</si>
  <si>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</si>
  <si>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</si>
  <si>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</si>
  <si>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</si>
  <si>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</si>
  <si>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</si>
  <si>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</si>
  <si>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</si>
  <si>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</si>
  <si>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</si>
  <si>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</si>
  <si>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</si>
  <si>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</si>
  <si>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</si>
  <si>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t>NTHS-Transfer from General Fund</t>
  </si>
  <si>
    <t>Beginning Cash Balance-PNC</t>
  </si>
  <si>
    <t>Transfers from other accounts</t>
  </si>
  <si>
    <t>Less Disbursements</t>
  </si>
  <si>
    <t>Other Disbursements</t>
  </si>
  <si>
    <t>Ending Cash Balance-PNC</t>
  </si>
  <si>
    <t>Less transfers to General Fund-</t>
  </si>
  <si>
    <t xml:space="preserve">Less Check issued- </t>
  </si>
  <si>
    <t>Transfers from Other Funds, adjustments</t>
  </si>
  <si>
    <t>Less SkillsUSA-disbursements-checks/fees, adjustments</t>
  </si>
  <si>
    <t xml:space="preserve">Beginning Cash Balance-PNC </t>
  </si>
  <si>
    <t>Beginning Cash Balance - PSLAF</t>
  </si>
  <si>
    <t>March 2014</t>
  </si>
  <si>
    <t>May 2014</t>
  </si>
  <si>
    <t>PSDLAF investments</t>
  </si>
  <si>
    <t>PSDLAF interest</t>
  </si>
  <si>
    <t>Payroll, VISA and ACH payments out</t>
  </si>
  <si>
    <t>PSDLAF fees</t>
  </si>
  <si>
    <t xml:space="preserve">                     General Fund -Dental and Vision Claims - PNC</t>
  </si>
  <si>
    <t>Respectfully submitted</t>
  </si>
  <si>
    <t>John E. Ogden,  Treasurer</t>
  </si>
  <si>
    <t>AVTS Operating Committee</t>
  </si>
  <si>
    <t xml:space="preserve">                     General Fund Section 125-PNC</t>
  </si>
  <si>
    <t>Investments</t>
  </si>
  <si>
    <t>June 2014</t>
  </si>
  <si>
    <t>Dental</t>
  </si>
  <si>
    <t>Vision</t>
  </si>
  <si>
    <t>July 2014</t>
  </si>
  <si>
    <t>Prepared by: Paul Fritz, Interim Business Manager &amp; Terri Birchard, Business Manager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</si>
</sst>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0"/>
      <color theme="6" tint="-0.499984740745262"/>
      <name val="Calibri"/>
      <family val="2"/>
    </font>
    <font>
      <sz val="10"/>
      <name val="Geneva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4" fontId="2" fillId="0" borderId="1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5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Border="1" applyAlignment="1">
      <alignment horizontal="center"/>
    </xf>
    <xf numFmtId="4" fontId="2" fillId="0" borderId="2" xfId="0" applyNumberFormat="1" applyFont="1" applyFill="1" applyBorder="1"/>
    <xf numFmtId="4" fontId="2" fillId="0" borderId="3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2" xfId="0" applyNumberFormat="1" applyFont="1" applyFill="1" applyBorder="1"/>
    <xf numFmtId="4" fontId="4" fillId="0" borderId="3" xfId="0" applyNumberFormat="1" applyFont="1" applyFill="1" applyBorder="1"/>
    <xf numFmtId="44" fontId="2" fillId="0" borderId="6" xfId="1" applyFont="1" applyFill="1" applyBorder="1"/>
    <xf numFmtId="44" fontId="2" fillId="0" borderId="0" xfId="1" applyFont="1" applyFill="1" applyBorder="1"/>
    <xf numFmtId="44" fontId="2" fillId="0" borderId="6" xfId="1" applyFont="1" applyFill="1" applyBorder="1" applyAlignment="1">
      <alignment horizontal="right"/>
    </xf>
    <xf numFmtId="44" fontId="4" fillId="0" borderId="0" xfId="1" applyFont="1" applyFill="1" applyBorder="1"/>
    <xf numFmtId="44" fontId="2" fillId="0" borderId="1" xfId="1" applyFont="1" applyFill="1" applyBorder="1"/>
    <xf numFmtId="49" fontId="1" fillId="2" borderId="6" xfId="0" applyNumberFormat="1" applyFont="1" applyFill="1" applyBorder="1" applyAlignment="1">
      <alignment horizontal="center"/>
    </xf>
    <xf numFmtId="43" fontId="4" fillId="0" borderId="0" xfId="2" applyFont="1" applyFill="1" applyBorder="1" applyAlignment="1">
      <alignment horizontal="right"/>
    </xf>
    <xf numFmtId="43" fontId="4" fillId="0" borderId="1" xfId="2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44" fontId="4" fillId="0" borderId="0" xfId="1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62"/>
  <sheetViews>
    <sheetView showGridLines="0" tabSelected="1" topLeftCell="B1" zoomScale="180" zoomScaleNormal="180" workbookViewId="0">
      <selection activeCell="C151" sqref="C151"/>
    </sheetView>
  </sheetViews>
  <sheetFormatPr defaultColWidth="10.7109375" defaultRowHeight="12.75"/>
  <cols>
    <col min="1" max="1" width="3.85546875" style="1" customWidth="1"/>
    <col min="2" max="2" width="49.140625" style="1" customWidth="1"/>
    <col min="3" max="4" width="15.42578125" style="1" customWidth="1"/>
    <col min="5" max="5" width="14.28515625" style="7" customWidth="1"/>
    <col min="6" max="6" width="11.7109375" style="1" hidden="1" customWidth="1"/>
    <col min="7" max="16384" width="10.7109375" style="1"/>
  </cols>
  <sheetData>
    <row r="2" spans="2:6">
      <c r="B2" s="43" t="s">
        <v>32</v>
      </c>
      <c r="C2" s="43"/>
      <c r="D2" s="43"/>
      <c r="E2" s="43"/>
      <c r="F2" s="22"/>
    </row>
    <row r="3" spans="2:6" s="2" customFormat="1">
      <c r="B3" s="43" t="s">
        <v>23</v>
      </c>
      <c r="C3" s="43"/>
      <c r="D3" s="43"/>
      <c r="E3" s="43"/>
      <c r="F3" s="23" t="s">
        <v>0</v>
      </c>
    </row>
    <row r="4" spans="2:6" s="2" customFormat="1" ht="6" customHeight="1">
      <c r="B4" s="44"/>
      <c r="C4" s="44"/>
      <c r="D4" s="44"/>
      <c r="E4" s="44"/>
      <c r="F4" s="24"/>
    </row>
    <row r="5" spans="2:6" s="2" customFormat="1" ht="13.5" customHeight="1">
      <c r="B5" s="23"/>
      <c r="C5" s="23"/>
      <c r="D5" s="23"/>
      <c r="E5" s="23"/>
      <c r="F5" s="3" t="s">
        <v>73</v>
      </c>
    </row>
    <row r="6" spans="2:6" s="4" customFormat="1">
      <c r="B6" s="26" t="s">
        <v>44</v>
      </c>
      <c r="C6" s="38" t="s">
        <v>88</v>
      </c>
      <c r="D6" s="38" t="s">
        <v>85</v>
      </c>
      <c r="E6" s="38" t="s">
        <v>74</v>
      </c>
      <c r="F6" s="21"/>
    </row>
    <row r="7" spans="2:6">
      <c r="B7" s="6" t="s">
        <v>1</v>
      </c>
      <c r="C7" s="33">
        <f>D19</f>
        <v>30560.600000000035</v>
      </c>
      <c r="D7" s="33">
        <v>121205.7</v>
      </c>
      <c r="E7" s="33">
        <v>118059.96</v>
      </c>
      <c r="F7" s="7">
        <v>220795.19</v>
      </c>
    </row>
    <row r="8" spans="2:6">
      <c r="B8" s="4" t="s">
        <v>8</v>
      </c>
      <c r="C8" s="7"/>
      <c r="D8" s="7"/>
      <c r="F8" s="7"/>
    </row>
    <row r="9" spans="2:6">
      <c r="B9" s="5" t="s">
        <v>2</v>
      </c>
      <c r="C9" s="7">
        <v>409981.26</v>
      </c>
      <c r="D9" s="7">
        <f>315109.57+591</f>
        <v>315700.57</v>
      </c>
      <c r="E9" s="7">
        <f>436464.02+477+5+46021+1680</f>
        <v>484647.02</v>
      </c>
      <c r="F9" s="7">
        <v>340619.68</v>
      </c>
    </row>
    <row r="10" spans="2:6">
      <c r="B10" s="5" t="s">
        <v>3</v>
      </c>
      <c r="C10" s="7">
        <v>0</v>
      </c>
      <c r="D10" s="7">
        <f>4561+150+15594.54</f>
        <v>20305.54</v>
      </c>
      <c r="E10" s="7">
        <f>16599.02</f>
        <v>16599.02</v>
      </c>
      <c r="F10" s="7">
        <v>13225.28</v>
      </c>
    </row>
    <row r="11" spans="2:6">
      <c r="B11" s="5" t="s">
        <v>26</v>
      </c>
      <c r="C11" s="13">
        <v>36</v>
      </c>
      <c r="D11" s="13">
        <v>785</v>
      </c>
      <c r="E11" s="13">
        <v>220</v>
      </c>
      <c r="F11" s="13">
        <v>44745</v>
      </c>
    </row>
    <row r="12" spans="2:6">
      <c r="B12" s="5" t="s">
        <v>4</v>
      </c>
      <c r="C12" s="34">
        <f>SUM(C9:C11)</f>
        <v>410017.26</v>
      </c>
      <c r="D12" s="34">
        <f>SUM(D9:D11)</f>
        <v>336791.11</v>
      </c>
      <c r="E12" s="34">
        <f>SUM(E9:E11)</f>
        <v>501466.04000000004</v>
      </c>
      <c r="F12" s="7">
        <f>SUM(F9:F11)</f>
        <v>398589.96</v>
      </c>
    </row>
    <row r="13" spans="2:6">
      <c r="B13" s="4" t="s">
        <v>5</v>
      </c>
      <c r="C13" s="7"/>
      <c r="D13" s="7"/>
      <c r="F13" s="7"/>
    </row>
    <row r="14" spans="2:6">
      <c r="B14" s="1" t="s">
        <v>50</v>
      </c>
      <c r="C14" s="7">
        <v>0</v>
      </c>
      <c r="D14" s="7">
        <v>0</v>
      </c>
      <c r="E14" s="7">
        <v>0</v>
      </c>
      <c r="F14" s="7">
        <v>371.45</v>
      </c>
    </row>
    <row r="15" spans="2:6">
      <c r="B15" s="1" t="s">
        <v>33</v>
      </c>
      <c r="C15" s="7">
        <v>8719.34</v>
      </c>
      <c r="D15" s="7">
        <f>10860.82</f>
        <v>10860.82</v>
      </c>
      <c r="E15" s="7">
        <v>11313.92</v>
      </c>
      <c r="F15" s="7">
        <v>13326.43</v>
      </c>
    </row>
    <row r="16" spans="2:6">
      <c r="B16" s="1" t="s">
        <v>6</v>
      </c>
      <c r="C16" s="7">
        <v>44096.9</v>
      </c>
      <c r="D16" s="7">
        <f>56.48+1950+3384+460+2068.72+7242.54+1149.81+10500+131.92+131.92+4500</f>
        <v>31575.389999999992</v>
      </c>
      <c r="E16" s="7">
        <f>2233.63+166.92+131.92+1739.5+630.92+75+6896.57+131.92</f>
        <v>12006.38</v>
      </c>
      <c r="F16" s="7">
        <v>8865.17</v>
      </c>
    </row>
    <row r="17" spans="2:7">
      <c r="B17" s="1" t="s">
        <v>35</v>
      </c>
      <c r="C17" s="13">
        <v>310000</v>
      </c>
      <c r="D17" s="13">
        <v>385000</v>
      </c>
      <c r="E17" s="13">
        <v>475000</v>
      </c>
      <c r="F17" s="13">
        <v>425000</v>
      </c>
    </row>
    <row r="18" spans="2:7">
      <c r="B18" s="1" t="s">
        <v>17</v>
      </c>
      <c r="C18" s="34">
        <f>SUM(C14:C17)</f>
        <v>362816.24</v>
      </c>
      <c r="D18" s="34">
        <f>SUM(D14:D17)</f>
        <v>427436.20999999996</v>
      </c>
      <c r="E18" s="34">
        <f>SUM(E14:E17)</f>
        <v>498320.3</v>
      </c>
      <c r="F18" s="7">
        <f>SUM(F14:F17)</f>
        <v>447563.05</v>
      </c>
    </row>
    <row r="19" spans="2:7">
      <c r="B19" s="6" t="s">
        <v>7</v>
      </c>
      <c r="C19" s="33">
        <f>C7+C12-C18</f>
        <v>77761.620000000054</v>
      </c>
      <c r="D19" s="33">
        <f>D7+D12-D18</f>
        <v>30560.600000000035</v>
      </c>
      <c r="E19" s="33">
        <f>E7+E12-E18</f>
        <v>121205.70000000001</v>
      </c>
      <c r="F19" s="27">
        <f>F7+F12-F18</f>
        <v>171822.10000000003</v>
      </c>
      <c r="G19" s="7"/>
    </row>
    <row r="20" spans="2:7" ht="7.9" customHeight="1">
      <c r="B20" s="6"/>
      <c r="C20" s="6"/>
      <c r="D20" s="6"/>
    </row>
    <row r="21" spans="2:7">
      <c r="B21" s="26" t="s">
        <v>45</v>
      </c>
      <c r="C21" s="38" t="s">
        <v>88</v>
      </c>
      <c r="D21" s="38" t="s">
        <v>85</v>
      </c>
      <c r="E21" s="38" t="s">
        <v>74</v>
      </c>
      <c r="F21" s="22"/>
    </row>
    <row r="22" spans="2:7">
      <c r="B22" s="6" t="s">
        <v>72</v>
      </c>
      <c r="C22" s="35">
        <f>D39</f>
        <v>1579864.9099999997</v>
      </c>
      <c r="D22" s="35">
        <v>1719611.44</v>
      </c>
      <c r="E22" s="35">
        <v>1696017.96</v>
      </c>
      <c r="F22" s="7">
        <v>1726940.53</v>
      </c>
    </row>
    <row r="23" spans="2:7">
      <c r="B23" s="4" t="s">
        <v>8</v>
      </c>
      <c r="C23" s="4"/>
      <c r="D23" s="4"/>
      <c r="E23" s="4"/>
      <c r="F23" s="7"/>
    </row>
    <row r="24" spans="2:7">
      <c r="B24" s="5" t="s">
        <v>34</v>
      </c>
      <c r="C24" s="7">
        <v>310000</v>
      </c>
      <c r="D24" s="7">
        <v>385000</v>
      </c>
      <c r="E24" s="7">
        <v>475000</v>
      </c>
      <c r="F24" s="7">
        <v>425000</v>
      </c>
    </row>
    <row r="25" spans="2:7">
      <c r="B25" s="5" t="s">
        <v>27</v>
      </c>
      <c r="C25" s="7">
        <v>0</v>
      </c>
      <c r="D25" s="7">
        <v>0</v>
      </c>
      <c r="E25" s="7">
        <v>0</v>
      </c>
      <c r="F25" s="7">
        <v>0</v>
      </c>
    </row>
    <row r="26" spans="2:7">
      <c r="B26" s="5" t="s">
        <v>76</v>
      </c>
      <c r="C26" s="7">
        <v>0.45</v>
      </c>
      <c r="D26" s="7">
        <f>0.3+28.57</f>
        <v>28.87</v>
      </c>
      <c r="E26" s="7">
        <v>1.6</v>
      </c>
      <c r="F26" s="7">
        <v>28.87</v>
      </c>
    </row>
    <row r="27" spans="2:7">
      <c r="B27" s="1" t="s">
        <v>16</v>
      </c>
      <c r="C27" s="7">
        <v>9613</v>
      </c>
      <c r="D27" s="7">
        <v>9613</v>
      </c>
      <c r="E27" s="7">
        <v>6646.15</v>
      </c>
      <c r="F27" s="7">
        <v>9713</v>
      </c>
    </row>
    <row r="28" spans="2:7">
      <c r="B28" s="1" t="s">
        <v>11</v>
      </c>
      <c r="C28" s="7">
        <v>0</v>
      </c>
      <c r="D28" s="7">
        <v>57987.29</v>
      </c>
      <c r="E28" s="7">
        <v>0</v>
      </c>
      <c r="F28" s="7">
        <v>68946.89</v>
      </c>
    </row>
    <row r="29" spans="2:7">
      <c r="B29" s="1" t="s">
        <v>12</v>
      </c>
      <c r="C29" s="7">
        <v>0</v>
      </c>
      <c r="D29" s="7">
        <v>9824.5</v>
      </c>
      <c r="E29" s="7">
        <v>125286.3</v>
      </c>
      <c r="F29" s="7">
        <v>21457.34</v>
      </c>
    </row>
    <row r="30" spans="2:7">
      <c r="B30" s="1" t="s">
        <v>24</v>
      </c>
      <c r="C30" s="7">
        <v>6000</v>
      </c>
      <c r="D30" s="7">
        <v>25675</v>
      </c>
      <c r="E30" s="7">
        <v>8453.2000000000007</v>
      </c>
      <c r="F30" s="7">
        <v>46475</v>
      </c>
    </row>
    <row r="31" spans="2:7">
      <c r="B31" s="1" t="s">
        <v>13</v>
      </c>
      <c r="C31" s="13">
        <v>0</v>
      </c>
      <c r="D31" s="13">
        <v>8392.35</v>
      </c>
      <c r="E31" s="13">
        <v>6896.57</v>
      </c>
      <c r="F31" s="13">
        <v>6900.38</v>
      </c>
    </row>
    <row r="32" spans="2:7">
      <c r="B32" s="5" t="s">
        <v>42</v>
      </c>
      <c r="C32" s="34">
        <f>SUM(C24:C31)</f>
        <v>325613.45</v>
      </c>
      <c r="D32" s="34">
        <f>SUM(D24:D31)</f>
        <v>496521.00999999995</v>
      </c>
      <c r="E32" s="34">
        <f>SUM(E24:E31)</f>
        <v>622283.81999999995</v>
      </c>
      <c r="F32" s="7">
        <f>SUM(F24:F31)</f>
        <v>578521.48</v>
      </c>
    </row>
    <row r="33" spans="2:7">
      <c r="B33" s="4" t="s">
        <v>5</v>
      </c>
      <c r="C33" s="7"/>
      <c r="D33" s="7"/>
      <c r="F33" s="7"/>
    </row>
    <row r="34" spans="2:7">
      <c r="B34" s="1" t="s">
        <v>9</v>
      </c>
      <c r="C34" s="7">
        <v>190051.97</v>
      </c>
      <c r="D34" s="7">
        <v>190898.99</v>
      </c>
      <c r="E34" s="7">
        <v>181958.99</v>
      </c>
      <c r="F34" s="7">
        <v>85150.55</v>
      </c>
    </row>
    <row r="35" spans="2:7">
      <c r="B35" s="1" t="s">
        <v>77</v>
      </c>
      <c r="C35" s="7">
        <v>195645.94</v>
      </c>
      <c r="D35" s="7">
        <v>445368.55</v>
      </c>
      <c r="E35" s="7">
        <v>414741.35</v>
      </c>
      <c r="F35" s="7">
        <v>486392.14</v>
      </c>
    </row>
    <row r="36" spans="2:7">
      <c r="B36" s="1" t="s">
        <v>78</v>
      </c>
      <c r="C36" s="7">
        <v>0</v>
      </c>
      <c r="D36" s="7">
        <v>0</v>
      </c>
      <c r="E36" s="7">
        <v>490</v>
      </c>
      <c r="F36" s="7">
        <v>0</v>
      </c>
    </row>
    <row r="37" spans="2:7">
      <c r="B37" s="1" t="s">
        <v>31</v>
      </c>
      <c r="C37" s="13">
        <v>0</v>
      </c>
      <c r="D37" s="13">
        <v>0</v>
      </c>
      <c r="E37" s="13">
        <v>1500</v>
      </c>
      <c r="F37" s="13">
        <v>0</v>
      </c>
    </row>
    <row r="38" spans="2:7">
      <c r="B38" s="1" t="s">
        <v>43</v>
      </c>
      <c r="C38" s="34">
        <f>SUM(C34:C37)</f>
        <v>385697.91000000003</v>
      </c>
      <c r="D38" s="34">
        <f>SUM(D34:D37)</f>
        <v>636267.54</v>
      </c>
      <c r="E38" s="34">
        <f>SUM(E34:E37)</f>
        <v>598690.34</v>
      </c>
      <c r="F38" s="13">
        <f>SUM(F34:F37)</f>
        <v>571542.69000000006</v>
      </c>
    </row>
    <row r="39" spans="2:7">
      <c r="B39" s="6" t="s">
        <v>10</v>
      </c>
      <c r="C39" s="33">
        <f>SUM(C22+C32-C38)</f>
        <v>1519780.4499999997</v>
      </c>
      <c r="D39" s="33">
        <f>SUM(D22+D32-D38)</f>
        <v>1579864.9099999997</v>
      </c>
      <c r="E39" s="33">
        <f>SUM(E22+E32-E38)</f>
        <v>1719611.44</v>
      </c>
      <c r="F39" s="28">
        <f>SUM(F22+F32-F38)</f>
        <v>1733919.3199999998</v>
      </c>
      <c r="G39" s="7"/>
    </row>
    <row r="40" spans="2:7" ht="6.6" customHeight="1">
      <c r="B40" s="6"/>
      <c r="C40" s="7"/>
      <c r="D40" s="7"/>
      <c r="F40" s="7"/>
      <c r="G40" s="7"/>
    </row>
    <row r="41" spans="2:7">
      <c r="B41" s="11" t="s">
        <v>40</v>
      </c>
      <c r="C41" s="16">
        <v>50028.62</v>
      </c>
      <c r="D41" s="16">
        <v>20726.080000000002</v>
      </c>
      <c r="E41" s="16">
        <v>91993.32</v>
      </c>
      <c r="F41" s="29">
        <v>327715.81</v>
      </c>
    </row>
    <row r="42" spans="2:7">
      <c r="B42" s="11" t="s">
        <v>41</v>
      </c>
      <c r="C42" s="16">
        <v>979751.83</v>
      </c>
      <c r="D42" s="16">
        <v>1069138.83</v>
      </c>
      <c r="E42" s="16">
        <v>1137618.1200000001</v>
      </c>
      <c r="F42" s="30">
        <v>1161203.51</v>
      </c>
    </row>
    <row r="43" spans="2:7">
      <c r="B43" s="11" t="s">
        <v>75</v>
      </c>
      <c r="C43" s="17">
        <v>490000</v>
      </c>
      <c r="D43" s="17">
        <v>490000</v>
      </c>
      <c r="E43" s="17">
        <v>490000</v>
      </c>
      <c r="F43" s="30">
        <v>245000</v>
      </c>
    </row>
    <row r="44" spans="2:7">
      <c r="B44" s="12"/>
      <c r="C44" s="36">
        <f>SUM(C41:C43)</f>
        <v>1519780.45</v>
      </c>
      <c r="D44" s="36">
        <f>SUM(D41:D43)</f>
        <v>1579864.9100000001</v>
      </c>
      <c r="E44" s="36">
        <f>SUM(E41:E43)</f>
        <v>1719611.4400000002</v>
      </c>
      <c r="F44" s="31">
        <f>SUM(F41:F43)</f>
        <v>1733919.32</v>
      </c>
    </row>
    <row r="45" spans="2:7">
      <c r="E45" s="1"/>
    </row>
    <row r="46" spans="2:7" s="9" customFormat="1">
      <c r="B46" s="26" t="s">
        <v>46</v>
      </c>
      <c r="C46" s="38" t="s">
        <v>88</v>
      </c>
      <c r="D46" s="38" t="s">
        <v>85</v>
      </c>
      <c r="E46" s="38" t="s">
        <v>74</v>
      </c>
      <c r="F46" s="25"/>
    </row>
    <row r="47" spans="2:7">
      <c r="B47" s="6" t="s">
        <v>20</v>
      </c>
      <c r="C47" s="35">
        <f>D54</f>
        <v>105451.39</v>
      </c>
      <c r="D47" s="35">
        <v>105445.37</v>
      </c>
      <c r="E47" s="35">
        <v>105445.37</v>
      </c>
      <c r="F47" s="7">
        <v>105439.69</v>
      </c>
    </row>
    <row r="48" spans="2:7">
      <c r="B48" s="6"/>
      <c r="C48" s="6"/>
      <c r="D48" s="6"/>
      <c r="E48" s="6"/>
      <c r="F48" s="7"/>
    </row>
    <row r="49" spans="2:6">
      <c r="B49" s="1" t="s">
        <v>19</v>
      </c>
      <c r="C49" s="7">
        <v>0</v>
      </c>
      <c r="D49" s="7">
        <v>0</v>
      </c>
      <c r="E49" s="7">
        <v>0</v>
      </c>
      <c r="F49" s="7">
        <v>0</v>
      </c>
    </row>
    <row r="50" spans="2:6">
      <c r="B50" s="1" t="s">
        <v>37</v>
      </c>
      <c r="C50" s="7">
        <v>0</v>
      </c>
      <c r="D50" s="7">
        <v>6.02</v>
      </c>
      <c r="E50" s="7">
        <v>0</v>
      </c>
      <c r="F50" s="7">
        <v>5.68</v>
      </c>
    </row>
    <row r="51" spans="2:6">
      <c r="C51" s="7"/>
      <c r="D51" s="7"/>
      <c r="F51" s="7"/>
    </row>
    <row r="52" spans="2:6">
      <c r="B52" s="1" t="s">
        <v>18</v>
      </c>
      <c r="C52" s="7">
        <v>0</v>
      </c>
      <c r="D52" s="7">
        <v>0</v>
      </c>
      <c r="E52" s="7">
        <v>0</v>
      </c>
      <c r="F52" s="13">
        <v>0</v>
      </c>
    </row>
    <row r="53" spans="2:6">
      <c r="C53" s="7"/>
      <c r="D53" s="7"/>
      <c r="F53" s="7"/>
    </row>
    <row r="54" spans="2:6">
      <c r="B54" s="6" t="s">
        <v>36</v>
      </c>
      <c r="C54" s="33">
        <f>C47+C49+C50-C52</f>
        <v>105451.39</v>
      </c>
      <c r="D54" s="33">
        <f>D47+D49+D50-D52</f>
        <v>105451.39</v>
      </c>
      <c r="E54" s="33">
        <f>E47+E49+E50-E52</f>
        <v>105445.37</v>
      </c>
      <c r="F54" s="27">
        <f>F47+F49+F50-F52</f>
        <v>105445.37</v>
      </c>
    </row>
    <row r="55" spans="2:6">
      <c r="B55" s="6"/>
      <c r="C55" s="7"/>
      <c r="D55" s="7"/>
      <c r="F55" s="7"/>
    </row>
    <row r="56" spans="2:6">
      <c r="B56" s="11" t="s">
        <v>38</v>
      </c>
      <c r="C56" s="16">
        <v>0.59</v>
      </c>
      <c r="D56" s="16">
        <v>0.59</v>
      </c>
      <c r="E56" s="16">
        <v>0.59</v>
      </c>
      <c r="F56" s="29">
        <v>0.59</v>
      </c>
    </row>
    <row r="57" spans="2:6">
      <c r="B57" s="11" t="s">
        <v>39</v>
      </c>
      <c r="C57" s="17">
        <v>105450.8</v>
      </c>
      <c r="D57" s="17">
        <v>105450.8</v>
      </c>
      <c r="E57" s="17">
        <v>105444.78</v>
      </c>
      <c r="F57" s="30">
        <v>105444.78</v>
      </c>
    </row>
    <row r="58" spans="2:6">
      <c r="B58" s="11"/>
      <c r="C58" s="36">
        <f>SUM(C56:C57)</f>
        <v>105451.39</v>
      </c>
      <c r="D58" s="36">
        <f>SUM(D56:D57)</f>
        <v>105451.39</v>
      </c>
      <c r="E58" s="36">
        <f>SUM(E56:E57)</f>
        <v>105445.37</v>
      </c>
      <c r="F58" s="32">
        <f>SUM(F56:F57)</f>
        <v>105445.37</v>
      </c>
    </row>
    <row r="59" spans="2:6">
      <c r="B59" s="6"/>
      <c r="C59" s="6"/>
      <c r="D59" s="6"/>
      <c r="E59" s="6"/>
    </row>
    <row r="60" spans="2:6">
      <c r="B60" s="20" t="s">
        <v>83</v>
      </c>
      <c r="C60" s="38" t="s">
        <v>88</v>
      </c>
      <c r="D60" s="38" t="s">
        <v>85</v>
      </c>
      <c r="E60" s="38" t="s">
        <v>74</v>
      </c>
      <c r="F60" s="22"/>
    </row>
    <row r="61" spans="2:6">
      <c r="B61" s="6" t="s">
        <v>62</v>
      </c>
      <c r="C61" s="33">
        <f>D73</f>
        <v>432.42999999999995</v>
      </c>
      <c r="D61" s="33">
        <v>437.98</v>
      </c>
      <c r="E61" s="33">
        <v>809.63</v>
      </c>
      <c r="F61" s="7">
        <v>1574.08</v>
      </c>
    </row>
    <row r="62" spans="2:6">
      <c r="B62" s="6"/>
      <c r="C62" s="7"/>
      <c r="D62" s="7"/>
      <c r="F62" s="7"/>
    </row>
    <row r="63" spans="2:6">
      <c r="B63" s="4" t="s">
        <v>15</v>
      </c>
      <c r="C63" s="7"/>
      <c r="D63" s="7"/>
      <c r="F63" s="7"/>
    </row>
    <row r="64" spans="2:6">
      <c r="B64" s="5" t="s">
        <v>2</v>
      </c>
      <c r="C64" s="7">
        <v>0</v>
      </c>
      <c r="D64" s="7">
        <v>0</v>
      </c>
      <c r="E64" s="7">
        <v>0</v>
      </c>
      <c r="F64" s="7">
        <v>0</v>
      </c>
    </row>
    <row r="65" spans="2:6">
      <c r="B65" s="5" t="s">
        <v>63</v>
      </c>
      <c r="C65" s="13">
        <v>131.91999999999999</v>
      </c>
      <c r="D65" s="13">
        <f>131.92+131.92</f>
        <v>263.83999999999997</v>
      </c>
      <c r="E65" s="13">
        <f>166.92+131.92+131.92</f>
        <v>430.76</v>
      </c>
      <c r="F65" s="13">
        <f>166.92+166.92</f>
        <v>333.84</v>
      </c>
    </row>
    <row r="66" spans="2:6">
      <c r="B66" s="5" t="s">
        <v>4</v>
      </c>
      <c r="C66" s="34">
        <f>SUM(C65:C65)</f>
        <v>131.91999999999999</v>
      </c>
      <c r="D66" s="34">
        <f>SUM(D65:D65)</f>
        <v>263.83999999999997</v>
      </c>
      <c r="E66" s="34">
        <f>SUM(E65:E65)</f>
        <v>430.76</v>
      </c>
      <c r="F66" s="7">
        <f>SUM(F64:F65)</f>
        <v>333.84</v>
      </c>
    </row>
    <row r="67" spans="2:6">
      <c r="B67" s="6"/>
      <c r="C67" s="7"/>
      <c r="D67" s="7"/>
      <c r="F67" s="7"/>
    </row>
    <row r="68" spans="2:6">
      <c r="B68" s="4" t="s">
        <v>64</v>
      </c>
      <c r="C68" s="7"/>
      <c r="D68" s="7"/>
      <c r="F68" s="7"/>
    </row>
    <row r="69" spans="2:6">
      <c r="B69" s="5" t="s">
        <v>9</v>
      </c>
      <c r="C69" s="7">
        <v>0</v>
      </c>
      <c r="D69" s="7">
        <v>269.39</v>
      </c>
      <c r="E69" s="7">
        <v>802.41</v>
      </c>
      <c r="F69" s="7">
        <v>427.31</v>
      </c>
    </row>
    <row r="70" spans="2:6">
      <c r="B70" s="5" t="s">
        <v>65</v>
      </c>
      <c r="C70" s="13">
        <v>0</v>
      </c>
      <c r="D70" s="13">
        <v>0</v>
      </c>
      <c r="E70" s="13">
        <v>0</v>
      </c>
      <c r="F70" s="13">
        <v>0</v>
      </c>
    </row>
    <row r="71" spans="2:6">
      <c r="B71" s="6"/>
      <c r="C71" s="34">
        <f>SUM(C69:C70)</f>
        <v>0</v>
      </c>
      <c r="D71" s="34">
        <f>SUM(D69:D70)</f>
        <v>269.39</v>
      </c>
      <c r="E71" s="34">
        <f>SUM(E69:E70)</f>
        <v>802.41</v>
      </c>
      <c r="F71" s="7">
        <f>SUM(F69:F70)</f>
        <v>427.31</v>
      </c>
    </row>
    <row r="72" spans="2:6" ht="13.5" customHeight="1">
      <c r="B72" s="6"/>
      <c r="C72" s="7"/>
      <c r="D72" s="7"/>
      <c r="F72" s="7"/>
    </row>
    <row r="73" spans="2:6">
      <c r="B73" s="6" t="s">
        <v>66</v>
      </c>
      <c r="C73" s="33">
        <f>C61+C66-C71</f>
        <v>564.34999999999991</v>
      </c>
      <c r="D73" s="33">
        <f>D61+D66-D71</f>
        <v>432.42999999999995</v>
      </c>
      <c r="E73" s="33">
        <f>E61+E66-E71</f>
        <v>437.9799999999999</v>
      </c>
      <c r="F73" s="27">
        <f>F61+F66-F71</f>
        <v>1480.61</v>
      </c>
    </row>
    <row r="74" spans="2:6">
      <c r="B74" s="6"/>
      <c r="C74" s="6"/>
      <c r="D74" s="6"/>
      <c r="E74" s="6"/>
    </row>
    <row r="75" spans="2:6">
      <c r="B75" s="20" t="s">
        <v>79</v>
      </c>
      <c r="C75" s="38" t="s">
        <v>88</v>
      </c>
      <c r="D75" s="38" t="s">
        <v>85</v>
      </c>
      <c r="E75" s="38" t="s">
        <v>74</v>
      </c>
      <c r="F75" s="22"/>
    </row>
    <row r="76" spans="2:6">
      <c r="B76" s="6" t="s">
        <v>62</v>
      </c>
      <c r="C76" s="33">
        <f>D92</f>
        <v>3844</v>
      </c>
      <c r="D76" s="33">
        <v>0</v>
      </c>
      <c r="E76" s="33">
        <v>0</v>
      </c>
      <c r="F76" s="7"/>
    </row>
    <row r="77" spans="2:6">
      <c r="B77" s="6"/>
      <c r="C77" s="7"/>
      <c r="D77" s="7"/>
      <c r="F77" s="7"/>
    </row>
    <row r="78" spans="2:6">
      <c r="B78" s="4" t="s">
        <v>15</v>
      </c>
      <c r="C78" s="7"/>
      <c r="D78" s="7"/>
      <c r="F78" s="7"/>
    </row>
    <row r="79" spans="2:6">
      <c r="B79" s="5" t="s">
        <v>2</v>
      </c>
      <c r="C79" s="7">
        <v>0</v>
      </c>
      <c r="D79" s="7">
        <v>0</v>
      </c>
      <c r="E79" s="7">
        <v>0</v>
      </c>
      <c r="F79" s="7"/>
    </row>
    <row r="80" spans="2:6">
      <c r="B80" s="5" t="s">
        <v>63</v>
      </c>
      <c r="C80" s="13">
        <v>3916</v>
      </c>
      <c r="D80" s="13">
        <f>460+3384</f>
        <v>3844</v>
      </c>
      <c r="E80" s="13">
        <f>3059.5+1739.5+321.02+630.92</f>
        <v>5750.9400000000005</v>
      </c>
      <c r="F80" s="13"/>
    </row>
    <row r="81" spans="2:6">
      <c r="B81" s="5" t="s">
        <v>4</v>
      </c>
      <c r="C81" s="34">
        <f>SUM(C80:C80)</f>
        <v>3916</v>
      </c>
      <c r="D81" s="34">
        <f>SUM(D80:D80)</f>
        <v>3844</v>
      </c>
      <c r="E81" s="34">
        <f>SUM(E80:E80)</f>
        <v>5750.9400000000005</v>
      </c>
      <c r="F81" s="7"/>
    </row>
    <row r="82" spans="2:6">
      <c r="B82" s="6"/>
      <c r="C82" s="7"/>
      <c r="D82" s="7"/>
      <c r="F82" s="7"/>
    </row>
    <row r="83" spans="2:6">
      <c r="B83" s="4" t="s">
        <v>64</v>
      </c>
      <c r="C83" s="7"/>
      <c r="D83" s="7"/>
      <c r="F83" s="7"/>
    </row>
    <row r="84" spans="2:6">
      <c r="B84" s="5" t="s">
        <v>9</v>
      </c>
      <c r="C84" s="7">
        <v>0</v>
      </c>
      <c r="D84" s="7">
        <v>0</v>
      </c>
      <c r="E84" s="7">
        <f>3059.5+1739.5+321.02+630.92</f>
        <v>5750.9400000000005</v>
      </c>
      <c r="F84" s="7"/>
    </row>
    <row r="85" spans="2:6">
      <c r="B85" s="5" t="s">
        <v>65</v>
      </c>
      <c r="C85" s="13">
        <v>0</v>
      </c>
      <c r="D85" s="13">
        <v>0</v>
      </c>
      <c r="E85" s="13">
        <v>0</v>
      </c>
      <c r="F85" s="13"/>
    </row>
    <row r="86" spans="2:6">
      <c r="B86" s="6"/>
      <c r="C86" s="34">
        <f>SUM(C84:C85)</f>
        <v>0</v>
      </c>
      <c r="D86" s="34">
        <f>SUM(D84:D85)</f>
        <v>0</v>
      </c>
      <c r="E86" s="34">
        <f>SUM(E84:E85)</f>
        <v>5750.9400000000005</v>
      </c>
      <c r="F86" s="7"/>
    </row>
    <row r="87" spans="2:6">
      <c r="B87" s="6"/>
      <c r="C87" s="7"/>
      <c r="D87" s="7"/>
      <c r="F87" s="7"/>
    </row>
    <row r="88" spans="2:6">
      <c r="B88" s="6" t="s">
        <v>66</v>
      </c>
      <c r="C88" s="33">
        <f>C76+C81-C86</f>
        <v>7760</v>
      </c>
      <c r="D88" s="33">
        <f>D76+D81-D86</f>
        <v>3844</v>
      </c>
      <c r="E88" s="33">
        <f>E76+E81-E86</f>
        <v>0</v>
      </c>
      <c r="F88" s="27"/>
    </row>
    <row r="89" spans="2:6">
      <c r="B89" s="6"/>
      <c r="C89" s="34"/>
      <c r="D89" s="34"/>
      <c r="E89" s="34"/>
      <c r="F89" s="7"/>
    </row>
    <row r="90" spans="2:6">
      <c r="B90" s="11" t="s">
        <v>86</v>
      </c>
      <c r="C90" s="39">
        <v>6840</v>
      </c>
      <c r="D90" s="39">
        <v>3384</v>
      </c>
      <c r="E90" s="11">
        <v>0</v>
      </c>
    </row>
    <row r="91" spans="2:6">
      <c r="B91" s="11" t="s">
        <v>87</v>
      </c>
      <c r="C91" s="40">
        <v>920</v>
      </c>
      <c r="D91" s="40">
        <v>460</v>
      </c>
      <c r="E91" s="41">
        <v>0</v>
      </c>
    </row>
    <row r="92" spans="2:6">
      <c r="B92" s="11"/>
      <c r="C92" s="42">
        <f>SUM(C90:C91)</f>
        <v>7760</v>
      </c>
      <c r="D92" s="42">
        <f>SUM(D90:D91)</f>
        <v>3844</v>
      </c>
      <c r="E92" s="42">
        <f t="shared" ref="E92:F92" si="0">SUM(E90:E91)</f>
        <v>0</v>
      </c>
      <c r="F92" s="42">
        <f t="shared" si="0"/>
        <v>0</v>
      </c>
    </row>
    <row r="93" spans="2:6">
      <c r="B93" s="11"/>
      <c r="C93" s="6"/>
      <c r="D93" s="6"/>
      <c r="E93" s="6"/>
    </row>
    <row r="94" spans="2:6">
      <c r="B94" s="26" t="s">
        <v>53</v>
      </c>
      <c r="C94" s="38" t="s">
        <v>88</v>
      </c>
      <c r="D94" s="38" t="s">
        <v>85</v>
      </c>
      <c r="E94" s="38" t="s">
        <v>74</v>
      </c>
      <c r="F94" s="22"/>
    </row>
    <row r="95" spans="2:6" s="19" customFormat="1">
      <c r="B95" s="18"/>
      <c r="C95" s="18"/>
      <c r="D95" s="18"/>
      <c r="E95" s="18"/>
    </row>
    <row r="96" spans="2:6">
      <c r="B96" s="6" t="s">
        <v>21</v>
      </c>
      <c r="C96" s="33">
        <f>D112</f>
        <v>334429.23000000004</v>
      </c>
      <c r="D96" s="33">
        <v>334420.89</v>
      </c>
      <c r="E96" s="33">
        <v>334420.89</v>
      </c>
      <c r="F96" s="7">
        <v>334412.65000000002</v>
      </c>
    </row>
    <row r="97" spans="2:6">
      <c r="C97" s="7"/>
      <c r="D97" s="7"/>
      <c r="F97" s="7"/>
    </row>
    <row r="98" spans="2:6">
      <c r="B98" s="4" t="s">
        <v>15</v>
      </c>
      <c r="C98" s="7"/>
      <c r="D98" s="7"/>
      <c r="F98" s="7"/>
    </row>
    <row r="99" spans="2:6">
      <c r="B99" s="1" t="s">
        <v>59</v>
      </c>
      <c r="C99" s="7">
        <v>0</v>
      </c>
      <c r="D99" s="7">
        <v>0</v>
      </c>
      <c r="E99" s="7">
        <v>0</v>
      </c>
      <c r="F99" s="7">
        <v>0</v>
      </c>
    </row>
    <row r="100" spans="2:6">
      <c r="B100" s="1" t="s">
        <v>14</v>
      </c>
      <c r="C100" s="13">
        <v>0.06</v>
      </c>
      <c r="D100" s="13">
        <v>8.33</v>
      </c>
      <c r="E100" s="13">
        <v>0</v>
      </c>
      <c r="F100" s="13">
        <v>8.24</v>
      </c>
    </row>
    <row r="101" spans="2:6">
      <c r="B101" s="1" t="s">
        <v>4</v>
      </c>
      <c r="C101" s="34">
        <f>SUM(C99:C100)</f>
        <v>0.06</v>
      </c>
      <c r="D101" s="34">
        <f>SUM(D99:D100)</f>
        <v>8.33</v>
      </c>
      <c r="E101" s="34">
        <f>SUM(E99:E100)</f>
        <v>0</v>
      </c>
      <c r="F101" s="7">
        <f>SUM(F99:F100)</f>
        <v>8.24</v>
      </c>
    </row>
    <row r="102" spans="2:6">
      <c r="B102" s="4" t="s">
        <v>30</v>
      </c>
      <c r="C102" s="7"/>
      <c r="D102" s="7"/>
      <c r="F102" s="7"/>
    </row>
    <row r="103" spans="2:6" s="7" customFormat="1">
      <c r="B103" s="1" t="s">
        <v>67</v>
      </c>
      <c r="C103" s="7">
        <v>0</v>
      </c>
      <c r="D103" s="7">
        <v>0</v>
      </c>
      <c r="E103" s="7">
        <v>0</v>
      </c>
      <c r="F103" s="7">
        <v>0</v>
      </c>
    </row>
    <row r="104" spans="2:6">
      <c r="B104" s="1" t="s">
        <v>68</v>
      </c>
      <c r="C104" s="13">
        <v>65210.31</v>
      </c>
      <c r="D104" s="13">
        <v>0</v>
      </c>
      <c r="E104" s="13">
        <v>0</v>
      </c>
      <c r="F104" s="13">
        <v>0</v>
      </c>
    </row>
    <row r="105" spans="2:6">
      <c r="C105" s="34">
        <f>SUM(C103:C104)</f>
        <v>65210.31</v>
      </c>
      <c r="D105" s="34">
        <f>SUM(D103:D104)</f>
        <v>0</v>
      </c>
      <c r="E105" s="34">
        <f>SUM(E103:E104)</f>
        <v>0</v>
      </c>
      <c r="F105" s="7">
        <f>SUM(F103:F104)</f>
        <v>0</v>
      </c>
    </row>
    <row r="106" spans="2:6">
      <c r="C106" s="7"/>
      <c r="D106" s="7"/>
      <c r="F106" s="13"/>
    </row>
    <row r="107" spans="2:6">
      <c r="B107" s="6" t="s">
        <v>22</v>
      </c>
      <c r="C107" s="37">
        <f>C96+C101-C105</f>
        <v>269218.98000000004</v>
      </c>
      <c r="D107" s="37">
        <f>D96+D101-D105</f>
        <v>334429.22000000003</v>
      </c>
      <c r="E107" s="37">
        <f>E96+E101-E105</f>
        <v>334420.89</v>
      </c>
      <c r="F107" s="27">
        <f>F96+F101-F105</f>
        <v>334420.89</v>
      </c>
    </row>
    <row r="108" spans="2:6">
      <c r="B108" s="6"/>
      <c r="C108" s="7"/>
      <c r="D108" s="7"/>
      <c r="F108" s="7"/>
    </row>
    <row r="109" spans="2:6">
      <c r="B109" s="11" t="s">
        <v>25</v>
      </c>
      <c r="C109" s="16">
        <v>82.46</v>
      </c>
      <c r="D109" s="16">
        <v>792.71</v>
      </c>
      <c r="E109" s="16">
        <v>792.69</v>
      </c>
      <c r="F109" s="29">
        <v>792.69</v>
      </c>
    </row>
    <row r="110" spans="2:6">
      <c r="B110" s="11" t="s">
        <v>29</v>
      </c>
      <c r="C110" s="16">
        <v>269136.52</v>
      </c>
      <c r="D110" s="16">
        <v>333636.52</v>
      </c>
      <c r="E110" s="16">
        <v>333628.2</v>
      </c>
      <c r="F110" s="30">
        <v>333628.2</v>
      </c>
    </row>
    <row r="111" spans="2:6">
      <c r="B111" s="11" t="s">
        <v>84</v>
      </c>
      <c r="C111" s="17">
        <v>0</v>
      </c>
      <c r="D111" s="17">
        <v>0</v>
      </c>
      <c r="E111" s="17">
        <v>0</v>
      </c>
      <c r="F111" s="32">
        <v>0</v>
      </c>
    </row>
    <row r="112" spans="2:6">
      <c r="B112" s="11"/>
      <c r="C112" s="36">
        <f>SUM(C109:C111)</f>
        <v>269218.98000000004</v>
      </c>
      <c r="D112" s="36">
        <f>SUM(D109:D111)</f>
        <v>334429.23000000004</v>
      </c>
      <c r="E112" s="36">
        <f>SUM(E109:E111)</f>
        <v>334420.89</v>
      </c>
      <c r="F112" s="32">
        <f>SUM(F109:F111)</f>
        <v>334420.89</v>
      </c>
    </row>
    <row r="113" spans="2:6">
      <c r="B113" s="6"/>
      <c r="C113" s="6"/>
      <c r="D113" s="6"/>
      <c r="E113" s="6"/>
    </row>
    <row r="114" spans="2:6">
      <c r="E114" s="1"/>
    </row>
    <row r="115" spans="2:6">
      <c r="B115" s="26" t="s">
        <v>47</v>
      </c>
      <c r="C115" s="38" t="s">
        <v>88</v>
      </c>
      <c r="D115" s="38" t="s">
        <v>85</v>
      </c>
      <c r="E115" s="38" t="s">
        <v>74</v>
      </c>
      <c r="F115" s="22"/>
    </row>
    <row r="116" spans="2:6" s="19" customFormat="1">
      <c r="B116" s="18"/>
      <c r="C116" s="18"/>
      <c r="D116" s="18"/>
      <c r="E116" s="18"/>
    </row>
    <row r="117" spans="2:6">
      <c r="B117" s="6" t="s">
        <v>71</v>
      </c>
      <c r="C117" s="33">
        <f>D129</f>
        <v>4417.4400000000023</v>
      </c>
      <c r="D117" s="33">
        <v>9146.1</v>
      </c>
      <c r="E117" s="33">
        <v>14270.64</v>
      </c>
      <c r="F117" s="7">
        <v>23771.25</v>
      </c>
    </row>
    <row r="118" spans="2:6" s="4" customFormat="1">
      <c r="B118" s="4" t="s">
        <v>15</v>
      </c>
      <c r="C118" s="14"/>
      <c r="D118" s="14"/>
      <c r="E118" s="14"/>
      <c r="F118" s="14"/>
    </row>
    <row r="119" spans="2:6">
      <c r="C119" s="7"/>
      <c r="D119" s="7"/>
      <c r="F119" s="7"/>
    </row>
    <row r="120" spans="2:6">
      <c r="B120" s="1" t="s">
        <v>54</v>
      </c>
      <c r="C120" s="7">
        <v>58.94</v>
      </c>
      <c r="D120" s="7">
        <f>311.5+56.55+155</f>
        <v>523.04999999999995</v>
      </c>
      <c r="E120" s="7">
        <f>2985.22+1205.15+18.1</f>
        <v>4208.47</v>
      </c>
      <c r="F120" s="7">
        <v>5559</v>
      </c>
    </row>
    <row r="121" spans="2:6">
      <c r="B121" s="1" t="s">
        <v>69</v>
      </c>
      <c r="C121" s="15">
        <v>40000</v>
      </c>
      <c r="D121" s="15">
        <f>1950+2068.72+7242.54+1149.81+10500+4500</f>
        <v>27411.07</v>
      </c>
      <c r="E121" s="15">
        <f>2233.63+6896.57+101.55</f>
        <v>9231.75</v>
      </c>
      <c r="F121" s="15">
        <v>8531.33</v>
      </c>
    </row>
    <row r="122" spans="2:6">
      <c r="B122" s="1" t="s">
        <v>48</v>
      </c>
      <c r="C122" s="13">
        <v>0</v>
      </c>
      <c r="D122" s="13">
        <v>0</v>
      </c>
      <c r="E122" s="13">
        <v>0</v>
      </c>
      <c r="F122" s="13">
        <v>0</v>
      </c>
    </row>
    <row r="123" spans="2:6">
      <c r="B123" s="1" t="s">
        <v>4</v>
      </c>
      <c r="C123" s="34">
        <f>SUM(C120:C122)</f>
        <v>40058.94</v>
      </c>
      <c r="D123" s="34">
        <f>SUM(D120:D122)</f>
        <v>27934.12</v>
      </c>
      <c r="E123" s="34">
        <f>SUM(E120:E122)</f>
        <v>13440.220000000001</v>
      </c>
      <c r="F123" s="7">
        <f>SUM(F120:F122)</f>
        <v>14090.33</v>
      </c>
    </row>
    <row r="124" spans="2:6">
      <c r="C124" s="7"/>
      <c r="D124" s="7"/>
      <c r="F124" s="7"/>
    </row>
    <row r="125" spans="2:6">
      <c r="B125" s="4" t="s">
        <v>28</v>
      </c>
      <c r="C125" s="7">
        <v>3142.69</v>
      </c>
      <c r="D125" s="7">
        <v>12357.24</v>
      </c>
      <c r="E125" s="7">
        <v>1965.74</v>
      </c>
      <c r="F125" s="7">
        <v>4474.16</v>
      </c>
    </row>
    <row r="126" spans="2:6">
      <c r="B126" s="1" t="s">
        <v>60</v>
      </c>
      <c r="C126" s="13">
        <v>0</v>
      </c>
      <c r="D126" s="13">
        <f>4561+150+15594.54</f>
        <v>20305.54</v>
      </c>
      <c r="E126" s="13">
        <v>16599.02</v>
      </c>
      <c r="F126" s="13">
        <v>13225.28</v>
      </c>
    </row>
    <row r="127" spans="2:6">
      <c r="C127" s="34">
        <f>SUM(C125:C126)</f>
        <v>3142.69</v>
      </c>
      <c r="D127" s="34">
        <f>SUM(D125:D126)</f>
        <v>32662.78</v>
      </c>
      <c r="E127" s="34">
        <f>SUM(E125:E126)</f>
        <v>18564.760000000002</v>
      </c>
      <c r="F127" s="7">
        <f>SUM(F125:F126)</f>
        <v>17699.440000000002</v>
      </c>
    </row>
    <row r="128" spans="2:6">
      <c r="C128" s="7"/>
      <c r="D128" s="7"/>
      <c r="F128" s="7"/>
    </row>
    <row r="129" spans="2:7">
      <c r="B129" s="6" t="s">
        <v>7</v>
      </c>
      <c r="C129" s="33">
        <f>C117+C123-C127</f>
        <v>41333.69</v>
      </c>
      <c r="D129" s="33">
        <f>D117+D123-D127</f>
        <v>4417.4400000000023</v>
      </c>
      <c r="E129" s="33">
        <f>E117+E123-E127</f>
        <v>9146.0999999999985</v>
      </c>
      <c r="F129" s="27">
        <f>F117+F123-F127</f>
        <v>20162.14</v>
      </c>
      <c r="G129" s="7"/>
    </row>
    <row r="130" spans="2:7">
      <c r="B130" s="6"/>
      <c r="C130" s="6"/>
      <c r="D130" s="6"/>
      <c r="E130" s="6"/>
    </row>
    <row r="131" spans="2:7">
      <c r="B131" s="26" t="s">
        <v>49</v>
      </c>
      <c r="C131" s="38" t="s">
        <v>88</v>
      </c>
      <c r="D131" s="38" t="s">
        <v>85</v>
      </c>
      <c r="E131" s="38" t="s">
        <v>74</v>
      </c>
      <c r="F131" s="22"/>
    </row>
    <row r="132" spans="2:7">
      <c r="B132" s="18"/>
      <c r="C132" s="18"/>
      <c r="D132" s="18"/>
      <c r="E132" s="18"/>
    </row>
    <row r="133" spans="2:7">
      <c r="B133" s="6" t="s">
        <v>1</v>
      </c>
      <c r="C133" s="33">
        <f>D147</f>
        <v>2792.93</v>
      </c>
      <c r="D133" s="33">
        <v>4148.58</v>
      </c>
      <c r="E133" s="33">
        <v>5479.82</v>
      </c>
      <c r="F133" s="7">
        <v>4127.66</v>
      </c>
    </row>
    <row r="134" spans="2:7">
      <c r="B134" s="4" t="s">
        <v>15</v>
      </c>
      <c r="C134" s="14"/>
      <c r="D134" s="14"/>
      <c r="E134" s="14"/>
      <c r="F134" s="14"/>
    </row>
    <row r="135" spans="2:7">
      <c r="C135" s="7"/>
      <c r="D135" s="7"/>
      <c r="F135" s="7"/>
    </row>
    <row r="136" spans="2:7">
      <c r="B136" s="1" t="s">
        <v>55</v>
      </c>
      <c r="C136" s="7">
        <v>0</v>
      </c>
      <c r="D136" s="7">
        <v>266.5</v>
      </c>
      <c r="E136" s="7">
        <v>1915.5</v>
      </c>
      <c r="F136" s="7">
        <v>7799.85</v>
      </c>
    </row>
    <row r="137" spans="2:7">
      <c r="B137" s="1" t="s">
        <v>58</v>
      </c>
      <c r="C137" s="7">
        <v>0</v>
      </c>
      <c r="D137" s="7">
        <v>0</v>
      </c>
      <c r="E137" s="7">
        <v>0</v>
      </c>
      <c r="F137" s="7">
        <v>0</v>
      </c>
    </row>
    <row r="138" spans="2:7">
      <c r="B138" s="1" t="s">
        <v>56</v>
      </c>
      <c r="C138" s="7">
        <v>0</v>
      </c>
      <c r="D138" s="7">
        <v>0</v>
      </c>
      <c r="E138" s="7">
        <v>75</v>
      </c>
      <c r="F138" s="7">
        <v>0</v>
      </c>
    </row>
    <row r="139" spans="2:7">
      <c r="B139" s="1" t="s">
        <v>61</v>
      </c>
      <c r="C139" s="7">
        <v>0</v>
      </c>
      <c r="D139" s="7">
        <v>0</v>
      </c>
      <c r="E139" s="7">
        <v>75</v>
      </c>
      <c r="F139" s="7">
        <v>0</v>
      </c>
    </row>
    <row r="140" spans="2:7">
      <c r="B140" s="1" t="s">
        <v>48</v>
      </c>
      <c r="C140" s="13">
        <v>0</v>
      </c>
      <c r="D140" s="13">
        <v>0</v>
      </c>
      <c r="E140" s="13">
        <v>0</v>
      </c>
      <c r="F140" s="13">
        <v>0</v>
      </c>
    </row>
    <row r="141" spans="2:7">
      <c r="B141" s="1" t="s">
        <v>4</v>
      </c>
      <c r="C141" s="34">
        <f>SUM(C136:C140)</f>
        <v>0</v>
      </c>
      <c r="D141" s="34">
        <f>SUM(D136:D140)</f>
        <v>266.5</v>
      </c>
      <c r="E141" s="34">
        <f>SUM(E136:E140)</f>
        <v>2065.5</v>
      </c>
      <c r="F141" s="7">
        <f>SUM(F136:F140)</f>
        <v>7799.85</v>
      </c>
    </row>
    <row r="142" spans="2:7">
      <c r="C142" s="7"/>
      <c r="D142" s="7"/>
      <c r="F142" s="7"/>
    </row>
    <row r="143" spans="2:7">
      <c r="B143" s="5" t="s">
        <v>70</v>
      </c>
      <c r="C143" s="7">
        <v>0</v>
      </c>
      <c r="D143" s="7">
        <v>5.25</v>
      </c>
      <c r="E143" s="7">
        <v>3396.74</v>
      </c>
      <c r="F143" s="7">
        <v>90</v>
      </c>
    </row>
    <row r="144" spans="2:7">
      <c r="B144" s="5" t="s">
        <v>57</v>
      </c>
      <c r="C144" s="13">
        <v>0</v>
      </c>
      <c r="D144" s="13">
        <v>1616.9</v>
      </c>
      <c r="E144" s="13">
        <v>0</v>
      </c>
      <c r="F144" s="13">
        <v>0</v>
      </c>
    </row>
    <row r="145" spans="2:6">
      <c r="C145" s="34">
        <f>SUM(C143:C144)</f>
        <v>0</v>
      </c>
      <c r="D145" s="34">
        <f>SUM(D143:D144)</f>
        <v>1622.15</v>
      </c>
      <c r="E145" s="34">
        <f>SUM(E143:E144)</f>
        <v>3396.74</v>
      </c>
      <c r="F145" s="7">
        <f>SUM(F143:F144)</f>
        <v>90</v>
      </c>
    </row>
    <row r="146" spans="2:6">
      <c r="C146" s="7"/>
      <c r="D146" s="7"/>
      <c r="F146" s="7"/>
    </row>
    <row r="147" spans="2:6">
      <c r="B147" s="6" t="s">
        <v>7</v>
      </c>
      <c r="C147" s="33">
        <f>C133+C141-C145</f>
        <v>2792.93</v>
      </c>
      <c r="D147" s="33">
        <f>D133+D141-D145</f>
        <v>2792.93</v>
      </c>
      <c r="E147" s="33">
        <f>E133+E141-E145</f>
        <v>4148.58</v>
      </c>
      <c r="F147" s="27">
        <f>F133+F141-F145</f>
        <v>11837.51</v>
      </c>
    </row>
    <row r="148" spans="2:6">
      <c r="B148" s="6"/>
      <c r="C148" s="7"/>
      <c r="D148" s="7"/>
      <c r="F148" s="7"/>
    </row>
    <row r="149" spans="2:6">
      <c r="B149" s="11" t="s">
        <v>51</v>
      </c>
      <c r="C149" s="16">
        <v>2504.4299999999998</v>
      </c>
      <c r="D149" s="16">
        <v>2504.4299999999998</v>
      </c>
      <c r="E149" s="16">
        <v>2243.1799999999998</v>
      </c>
      <c r="F149" s="16">
        <v>10219.11</v>
      </c>
    </row>
    <row r="150" spans="2:6">
      <c r="B150" s="11" t="s">
        <v>52</v>
      </c>
      <c r="C150" s="17">
        <v>288.5</v>
      </c>
      <c r="D150" s="17">
        <v>288.5</v>
      </c>
      <c r="E150" s="17">
        <v>1905.4</v>
      </c>
      <c r="F150" s="17">
        <v>1618.4</v>
      </c>
    </row>
    <row r="151" spans="2:6">
      <c r="B151" s="11"/>
      <c r="C151" s="36">
        <f>SUM(C149:C150)</f>
        <v>2792.93</v>
      </c>
      <c r="D151" s="36">
        <f>SUM(D149:D150)</f>
        <v>2792.93</v>
      </c>
      <c r="E151" s="36">
        <f>SUM(E149:E150)</f>
        <v>4148.58</v>
      </c>
      <c r="F151" s="16">
        <f>SUM(F149:F150)</f>
        <v>11837.51</v>
      </c>
    </row>
    <row r="152" spans="2:6">
      <c r="B152" s="8"/>
      <c r="C152" s="8"/>
      <c r="D152" s="8"/>
      <c r="E152" s="10"/>
      <c r="F152" s="10"/>
    </row>
    <row r="154" spans="2:6">
      <c r="B154" s="1" t="s">
        <v>80</v>
      </c>
      <c r="C154" s="7"/>
      <c r="D154" s="7"/>
      <c r="E154" s="1"/>
    </row>
    <row r="155" spans="2:6">
      <c r="C155" s="7"/>
      <c r="D155" s="7"/>
      <c r="E155" s="1"/>
    </row>
    <row r="156" spans="2:6">
      <c r="C156" s="7"/>
      <c r="D156" s="7"/>
      <c r="E156" s="1"/>
    </row>
    <row r="157" spans="2:6">
      <c r="B157" s="1" t="s">
        <v>81</v>
      </c>
      <c r="C157" s="7"/>
      <c r="D157" s="7"/>
      <c r="E157" s="1"/>
    </row>
    <row r="158" spans="2:6">
      <c r="B158" s="1" t="s">
        <v>82</v>
      </c>
      <c r="C158" s="7"/>
      <c r="D158" s="7"/>
      <c r="E158" s="1"/>
    </row>
    <row r="159" spans="2:6">
      <c r="C159" s="7"/>
      <c r="D159" s="7"/>
      <c r="E159" s="1"/>
    </row>
    <row r="160" spans="2:6">
      <c r="C160" s="7"/>
      <c r="D160" s="7"/>
      <c r="E160" s="1"/>
    </row>
    <row r="161" spans="2:5">
      <c r="B161" s="1" t="s">
        <v>89</v>
      </c>
      <c r="C161" s="7"/>
      <c r="D161" s="7"/>
      <c r="E161" s="1"/>
    </row>
    <row r="162" spans="2:5">
      <c r="C162" s="7"/>
      <c r="D162" s="7"/>
      <c r="E162" s="1"/>
    </row>
  </sheetData>
  <sortState ref="B42:F47">
    <sortCondition ref="F42:F47"/>
  </sortState>
  <mergeCells count="3">
    <mergeCell ref="B2:E2"/>
    <mergeCell ref="B3:E3"/>
    <mergeCell ref="B4:E4"/>
  </mergeCells>
  <phoneticPr fontId="0" type="noConversion"/>
  <printOptions horizontalCentered="1" gridLinesSet="0"/>
  <pageMargins left="0.25" right="0.25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3" manualBreakCount="3">
    <brk id="44" max="16383" man="1"/>
    <brk id="93" max="16383" man="1"/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6-30-14</vt:lpstr>
      <vt:lpstr>'6-30-14'!Print_Titles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2014-08-21T21:44:53Z</cp:lastPrinted>
  <dcterms:created xsi:type="dcterms:W3CDTF">1997-08-12T17:26:54Z</dcterms:created>
  <dcterms:modified xsi:type="dcterms:W3CDTF">2014-08-21T21:44:55Z</dcterms:modified>
</cp:coreProperties>
</file>