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report'!$A$1:$I$167</definedName>
  </definedNames>
  <calcPr calcId="125725"/>
</workbook>
</file>

<file path=xl/calcChain.xml><?xml version="1.0" encoding="utf-8"?>
<calcChain xmlns="http://schemas.openxmlformats.org/spreadsheetml/2006/main">
  <c r="D32" i="1"/>
  <c r="C33"/>
  <c r="D28"/>
  <c r="D30"/>
  <c r="D29"/>
  <c r="D36"/>
  <c r="D37"/>
  <c r="C4"/>
  <c r="C116" l="1"/>
  <c r="C48"/>
  <c r="C32"/>
  <c r="C29"/>
  <c r="C28"/>
  <c r="E56"/>
  <c r="D63" l="1"/>
  <c r="D93" l="1"/>
  <c r="D33"/>
  <c r="F132" l="1"/>
  <c r="C130"/>
  <c r="C93"/>
  <c r="E140" l="1"/>
  <c r="D140"/>
  <c r="F139"/>
  <c r="D41"/>
  <c r="C140" l="1"/>
  <c r="F140" l="1"/>
  <c r="C148"/>
  <c r="C143"/>
  <c r="E74"/>
  <c r="D14"/>
  <c r="E88" l="1"/>
  <c r="E87"/>
  <c r="E85"/>
  <c r="E84"/>
  <c r="E80"/>
  <c r="E79"/>
  <c r="E75"/>
  <c r="E60"/>
  <c r="E4"/>
  <c r="E13"/>
  <c r="E12"/>
  <c r="E11"/>
  <c r="E9"/>
  <c r="E8"/>
  <c r="E7"/>
  <c r="E6"/>
  <c r="C14"/>
  <c r="C63"/>
  <c r="C90"/>
  <c r="D90"/>
  <c r="D76"/>
  <c r="D48"/>
  <c r="E90" l="1"/>
  <c r="E86"/>
  <c r="C10"/>
  <c r="E57"/>
  <c r="E44"/>
  <c r="E40"/>
  <c r="E37"/>
  <c r="E39"/>
  <c r="E62"/>
  <c r="D81"/>
  <c r="D95" s="1"/>
  <c r="F121"/>
  <c r="D10"/>
  <c r="F137"/>
  <c r="F127"/>
  <c r="E14"/>
  <c r="E10" l="1"/>
  <c r="C81"/>
  <c r="E81" s="1"/>
  <c r="C110" l="1"/>
  <c r="D26"/>
  <c r="C26"/>
  <c r="H140" l="1"/>
  <c r="H130"/>
  <c r="F133"/>
  <c r="F138"/>
  <c r="E130"/>
  <c r="E143" s="1"/>
  <c r="H143" l="1"/>
  <c r="H145" s="1"/>
  <c r="F128"/>
  <c r="F126"/>
  <c r="E67"/>
  <c r="D58"/>
  <c r="C58"/>
  <c r="C117"/>
  <c r="E50"/>
  <c r="F129"/>
  <c r="D148"/>
  <c r="D130"/>
  <c r="D143" s="1"/>
  <c r="G130"/>
  <c r="G140"/>
  <c r="F125"/>
  <c r="C106"/>
  <c r="F123"/>
  <c r="C76"/>
  <c r="C95" s="1"/>
  <c r="C94" s="1"/>
  <c r="E61"/>
  <c r="E46"/>
  <c r="E28"/>
  <c r="G143" l="1"/>
  <c r="G145" s="1"/>
  <c r="E76"/>
  <c r="F130"/>
  <c r="F143" s="1"/>
  <c r="F145" s="1"/>
  <c r="I123"/>
  <c r="E145"/>
  <c r="E148"/>
  <c r="D145"/>
  <c r="D147" s="1"/>
  <c r="E66"/>
  <c r="C68"/>
  <c r="D68"/>
  <c r="C114"/>
  <c r="E47"/>
  <c r="E29"/>
  <c r="E32"/>
  <c r="I130" l="1"/>
  <c r="E147"/>
  <c r="C41"/>
  <c r="E36"/>
  <c r="C118"/>
  <c r="I140"/>
  <c r="I143" s="1"/>
  <c r="I145" s="1"/>
  <c r="F148"/>
  <c r="C145"/>
  <c r="C147" s="1"/>
  <c r="E41" l="1"/>
  <c r="F147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<sst xmlns="http://schemas.openxmlformats.org/spreadsheetml/2006/main" count="143" uniqueCount="121">
  <si>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</si>
  <si>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</si>
  <si>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</si>
  <si>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</si>
  <si>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</si>
  <si>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</si>
  <si>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</si>
  <si>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</si>
  <si>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</si>
  <si>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</si>
  <si>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</si>
  <si>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</si>
  <si>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</si>
  <si>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</si>
  <si>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</si>
  <si>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</si>
  <si>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</si>
  <si>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</si>
  <si>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</si>
  <si>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</si>
  <si>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</si>
  <si>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</si>
  <si>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</si>
  <si>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</si>
  <si>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</si>
  <si>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</si>
  <si>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</si>
  <si>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</si>
  <si>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</si>
  <si>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</si>
  <si>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</si>
  <si>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</si>
  <si>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</si>
  <si>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</si>
  <si>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</si>
  <si>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</si>
  <si>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</si>
  <si>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</si>
  <si>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</si>
  <si>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</si>
  <si>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</si>
  <si>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</si>
  <si>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</si>
  <si>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</si>
  <si>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</si>
  <si>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</si>
  <si>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</si>
  <si>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</si>
  <si>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</si>
  <si>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</si>
  <si>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</si>
  <si>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</si>
  <si>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</si>
  <si>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</si>
  <si>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</si>
  <si>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</si>
  <si>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</si>
  <si>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</si>
  <si>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</si>
  <si>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</si>
  <si>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</si>
  <si>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</si>
  <si>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</si>
  <si>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</si>
  <si>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</si>
  <si>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</si>
  <si>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</si>
  <si>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</si>
  <si>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</si>
  <si>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</si>
  <si>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</si>
  <si>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</si>
  <si>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</si>
  <si>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</si>
  <si>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</si>
  <si>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</si>
  <si>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</si>
  <si>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</si>
  <si>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</si>
  <si>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</si>
  <si>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</si>
  <si>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</si>
  <si>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</si>
  <si>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</si>
  <si>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</si>
  <si>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</si>
  <si>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</si>
  <si>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</si>
  <si>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</si>
  <si>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</si>
  <si>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</si>
  <si>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</si>
  <si>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</si>
  <si>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</si>
  <si>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</si>
  <si>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Account Balance July 1, 2012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</si>
  <si>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</si>
  <si>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</si>
  <si>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</si>
  <si>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</si>
  <si>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</si>
  <si>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</si>
  <si>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</si>
  <si>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</si>
  <si>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</si>
  <si>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</si>
  <si>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Account balance -06/30/2013 YTD-estimated</t>
  </si>
  <si>
    <t>Last update 6/30/13</t>
  </si>
  <si>
    <t>August 31, 2013</t>
  </si>
  <si>
    <t>Johnson Controls-HVAC Controller</t>
  </si>
  <si>
    <t>September 30, 2013</t>
  </si>
  <si>
    <t>Fund Balance-Assigned to New Program</t>
  </si>
  <si>
    <t>Sept 30,2013</t>
  </si>
  <si>
    <t>-Quarterly reports for Perkins, Sales Tax, Social Security and PSERS have been submitted</t>
  </si>
  <si>
    <t>-The Grab N Go Breakfast resulted in an additional 851 breakfast served through September over last year</t>
  </si>
  <si>
    <t>-The Food Service Program audit is scheduled for January 2014</t>
  </si>
  <si>
    <t>-Continuing the 2014-2015 Budget Development Process</t>
  </si>
  <si>
    <t>ECVT Foundation-ECF (8/30/13)</t>
  </si>
  <si>
    <t>-The  NW PASBO meeting was held at ECTS on October 4th</t>
  </si>
  <si>
    <t>-Prepared proposal package for Early Bird negotiations and created salary schedule worksheet for running scenarios</t>
  </si>
  <si>
    <t>-Successful transition to the new 403b Third Party Administrator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</si>
</sst>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4" fontId="3" fillId="0" borderId="10" xfId="2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0" fontId="3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4"/>
  <sheetViews>
    <sheetView tabSelected="1" view="pageLayout" topLeftCell="A120" zoomScaleNormal="100" workbookViewId="0">
      <selection activeCell="B162" sqref="B162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110</v>
      </c>
      <c r="D1" s="78" t="s">
        <v>108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111">
        <f>227423.55+1544047.83+105433.58</f>
        <v>1876904.9600000002</v>
      </c>
      <c r="D4" s="38">
        <v>1479372.94</v>
      </c>
      <c r="E4" s="38">
        <f>C4-D4</f>
        <v>397532.02000000025</v>
      </c>
      <c r="F4" s="7"/>
      <c r="G4" s="8"/>
    </row>
    <row r="5" spans="1:7" ht="7.5" customHeight="1">
      <c r="A5" s="46"/>
      <c r="B5" s="5"/>
      <c r="C5" s="111"/>
      <c r="D5" s="38"/>
      <c r="E5" s="38"/>
      <c r="F5" s="7"/>
      <c r="G5" s="8"/>
    </row>
    <row r="6" spans="1:7">
      <c r="A6" s="46"/>
      <c r="B6" s="5" t="s">
        <v>75</v>
      </c>
      <c r="C6" s="111">
        <v>356361.33</v>
      </c>
      <c r="D6" s="38">
        <v>356352.45</v>
      </c>
      <c r="E6" s="38">
        <f t="shared" ref="E6:E14" si="0">C6-D6</f>
        <v>8.8800000000046566</v>
      </c>
      <c r="F6" s="7"/>
      <c r="G6" s="8"/>
    </row>
    <row r="7" spans="1:7">
      <c r="A7" s="46"/>
      <c r="B7" s="5" t="s">
        <v>1</v>
      </c>
      <c r="C7" s="111">
        <v>33534.36</v>
      </c>
      <c r="D7" s="38">
        <v>40212.07</v>
      </c>
      <c r="E7" s="38">
        <f t="shared" si="0"/>
        <v>-6677.7099999999991</v>
      </c>
      <c r="F7" s="7"/>
      <c r="G7" s="8"/>
    </row>
    <row r="8" spans="1:7">
      <c r="A8" s="46"/>
      <c r="B8" s="5" t="s">
        <v>2</v>
      </c>
      <c r="C8" s="111">
        <v>1740.71</v>
      </c>
      <c r="D8" s="38">
        <v>1378.71</v>
      </c>
      <c r="E8" s="38">
        <f t="shared" si="0"/>
        <v>362</v>
      </c>
      <c r="F8" s="7"/>
      <c r="G8" s="8"/>
    </row>
    <row r="9" spans="1:7">
      <c r="A9" s="46"/>
      <c r="B9" s="5" t="s">
        <v>74</v>
      </c>
      <c r="C9" s="111">
        <v>989.59</v>
      </c>
      <c r="D9" s="38">
        <v>1344.6</v>
      </c>
      <c r="E9" s="38">
        <f t="shared" si="0"/>
        <v>-355.00999999999988</v>
      </c>
      <c r="F9" s="7"/>
      <c r="G9" s="8"/>
    </row>
    <row r="10" spans="1:7">
      <c r="A10" s="46"/>
      <c r="B10" s="5" t="s">
        <v>33</v>
      </c>
      <c r="C10" s="112">
        <f>SUM(C4:C9)</f>
        <v>2269530.9499999997</v>
      </c>
      <c r="D10" s="89">
        <f>SUM(D4:D9)</f>
        <v>1878660.77</v>
      </c>
      <c r="E10" s="89">
        <f t="shared" si="0"/>
        <v>390870.1799999997</v>
      </c>
      <c r="F10" s="7"/>
      <c r="G10" s="8"/>
    </row>
    <row r="11" spans="1:7" ht="7.5" customHeight="1">
      <c r="A11" s="46"/>
      <c r="B11" s="5"/>
      <c r="C11" s="111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111">
        <v>9767.9599999999991</v>
      </c>
      <c r="D12" s="38">
        <v>39675.870000000003</v>
      </c>
      <c r="E12" s="38">
        <f t="shared" si="0"/>
        <v>-29907.910000000003</v>
      </c>
      <c r="F12" s="7"/>
      <c r="G12" s="8"/>
    </row>
    <row r="13" spans="1:7">
      <c r="A13" s="46"/>
      <c r="B13" s="5" t="s">
        <v>117</v>
      </c>
      <c r="C13" s="111">
        <v>200172.76</v>
      </c>
      <c r="D13" s="38">
        <v>202523.8</v>
      </c>
      <c r="E13" s="38">
        <f t="shared" si="0"/>
        <v>-2351.039999999979</v>
      </c>
      <c r="F13" s="9"/>
      <c r="G13" s="8"/>
    </row>
    <row r="14" spans="1:7">
      <c r="A14" s="46"/>
      <c r="B14" s="10" t="s">
        <v>21</v>
      </c>
      <c r="C14" s="112">
        <f>SUM(C12:C13)</f>
        <v>209940.72</v>
      </c>
      <c r="D14" s="89">
        <f>SUM(D12:D13)</f>
        <v>242199.66999999998</v>
      </c>
      <c r="E14" s="89">
        <f t="shared" si="0"/>
        <v>-32258.949999999983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112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97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1279875.63-(94750.27+22437.52+43853.25+77025+5741)</f>
        <v>1036068.5899999999</v>
      </c>
      <c r="E28" s="91">
        <f>D28/C28</f>
        <v>0.22801959386148504</v>
      </c>
      <c r="F28" s="22"/>
      <c r="H28" s="16"/>
      <c r="K28" s="16" t="s">
        <v>96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f>94750.27+22437.52+43853.25+77025+5741</f>
        <v>243807.04</v>
      </c>
      <c r="E29" s="91">
        <f>D29/C29</f>
        <v>0.19355894445939628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1279875.6299999999</v>
      </c>
      <c r="E30" s="91"/>
      <c r="F30" s="9"/>
      <c r="G30" s="16"/>
      <c r="H30" s="16"/>
    </row>
    <row r="31" spans="1:11" ht="7.5" customHeight="1">
      <c r="A31" s="48"/>
      <c r="B31" s="5"/>
      <c r="C31" s="12"/>
      <c r="D31" s="12"/>
      <c r="E31" s="91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f>858661.9+25379.02</f>
        <v>884040.92</v>
      </c>
      <c r="E32" s="91">
        <f>D32/C32</f>
        <v>0.15180209769111799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395834.70999999985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f>787725-250000-57725</f>
        <v>480000</v>
      </c>
      <c r="E36" s="90">
        <f t="shared" ref="E36:E37" si="1">D36-C36</f>
        <v>-404725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f>225250+57725</f>
        <v>282975</v>
      </c>
      <c r="E37" s="90">
        <f t="shared" si="1"/>
        <v>154725</v>
      </c>
      <c r="F37" s="9"/>
      <c r="G37" s="8"/>
    </row>
    <row r="38" spans="1:8" s="87" customFormat="1">
      <c r="A38" s="48"/>
      <c r="B38" s="5" t="s">
        <v>111</v>
      </c>
      <c r="C38" s="12">
        <v>0</v>
      </c>
      <c r="D38" s="12">
        <v>250000</v>
      </c>
      <c r="E38" s="90"/>
      <c r="F38" s="88"/>
    </row>
    <row r="39" spans="1:8">
      <c r="A39" s="48"/>
      <c r="B39" s="5" t="s">
        <v>46</v>
      </c>
      <c r="C39" s="12">
        <v>521499</v>
      </c>
      <c r="D39" s="12">
        <v>521499</v>
      </c>
      <c r="E39" s="90">
        <f>D39-C39</f>
        <v>0</v>
      </c>
      <c r="F39" s="9"/>
      <c r="G39" s="8"/>
    </row>
    <row r="40" spans="1:8">
      <c r="A40" s="48"/>
      <c r="B40" s="5" t="s">
        <v>47</v>
      </c>
      <c r="C40" s="26">
        <v>148427</v>
      </c>
      <c r="D40" s="26">
        <v>148427</v>
      </c>
      <c r="E40" s="92">
        <f t="shared" ref="E40:E41" si="2">D40-C40</f>
        <v>0</v>
      </c>
      <c r="F40" s="9"/>
      <c r="G40" s="8"/>
    </row>
    <row r="41" spans="1:8">
      <c r="A41" s="48"/>
      <c r="B41" s="5"/>
      <c r="C41" s="12">
        <f>SUM(C36:C40)</f>
        <v>1682901</v>
      </c>
      <c r="D41" s="12">
        <f>SUM(D36:D40)</f>
        <v>1682901</v>
      </c>
      <c r="E41" s="90">
        <f t="shared" si="2"/>
        <v>0</v>
      </c>
      <c r="F41" s="9"/>
      <c r="G41" s="8"/>
    </row>
    <row r="42" spans="1:8" ht="7.5" customHeight="1">
      <c r="A42" s="48"/>
      <c r="B42" s="5"/>
      <c r="C42" s="12"/>
      <c r="D42" s="12"/>
      <c r="E42" s="79"/>
      <c r="F42" s="9"/>
      <c r="G42" s="8"/>
    </row>
    <row r="43" spans="1:8">
      <c r="A43" s="48"/>
      <c r="B43" s="80" t="s">
        <v>5</v>
      </c>
      <c r="C43" s="23"/>
      <c r="D43" s="18"/>
      <c r="E43" s="25"/>
      <c r="F43" s="9"/>
      <c r="G43" s="8"/>
    </row>
    <row r="44" spans="1:8">
      <c r="A44" s="48"/>
      <c r="B44" s="5" t="s">
        <v>98</v>
      </c>
      <c r="C44" s="12">
        <v>146076</v>
      </c>
      <c r="D44" s="12">
        <v>146076</v>
      </c>
      <c r="E44" s="27">
        <f t="shared" ref="E44" si="3">D44-C44</f>
        <v>0</v>
      </c>
      <c r="F44" s="9"/>
      <c r="G44" s="8"/>
    </row>
    <row r="45" spans="1:8" ht="7.5" customHeight="1">
      <c r="A45" s="48"/>
      <c r="B45" s="5"/>
      <c r="C45" s="12"/>
      <c r="D45" s="12"/>
      <c r="E45" s="79"/>
      <c r="F45" s="9"/>
      <c r="G45" s="8"/>
    </row>
    <row r="46" spans="1:8">
      <c r="A46" s="48"/>
      <c r="B46" s="75" t="s">
        <v>11</v>
      </c>
      <c r="C46" s="12">
        <v>225356</v>
      </c>
      <c r="D46" s="12">
        <v>55913.5</v>
      </c>
      <c r="E46" s="91">
        <f>D46/C46</f>
        <v>0.24811187632013348</v>
      </c>
      <c r="F46" s="16"/>
      <c r="G46" s="8"/>
      <c r="H46" s="15"/>
    </row>
    <row r="47" spans="1:8">
      <c r="A47" s="48"/>
      <c r="B47" s="75" t="s">
        <v>19</v>
      </c>
      <c r="C47" s="26">
        <v>207922</v>
      </c>
      <c r="D47" s="26">
        <v>28995.23</v>
      </c>
      <c r="E47" s="91">
        <f>D47/C47</f>
        <v>0.139452438895355</v>
      </c>
      <c r="F47" s="9"/>
      <c r="G47" s="8"/>
    </row>
    <row r="48" spans="1:8">
      <c r="A48" s="48"/>
      <c r="B48" s="76" t="s">
        <v>84</v>
      </c>
      <c r="C48" s="12">
        <f>C46-C47</f>
        <v>17434</v>
      </c>
      <c r="D48" s="12">
        <f>D46-D47</f>
        <v>26918.27</v>
      </c>
      <c r="E48" s="79"/>
      <c r="F48" s="9"/>
      <c r="G48" s="8"/>
    </row>
    <row r="49" spans="1:7" ht="7.5" customHeight="1">
      <c r="A49" s="48"/>
      <c r="B49" s="5"/>
      <c r="C49" s="12"/>
      <c r="D49" s="12"/>
      <c r="E49" s="79"/>
      <c r="F49" s="9"/>
      <c r="G49" s="8"/>
    </row>
    <row r="50" spans="1:7">
      <c r="A50" s="48"/>
      <c r="B50" s="10" t="s">
        <v>53</v>
      </c>
      <c r="C50" s="26">
        <v>146076</v>
      </c>
      <c r="D50" s="26">
        <v>146076</v>
      </c>
      <c r="E50" s="92">
        <f>D50-C50</f>
        <v>0</v>
      </c>
      <c r="F50" s="9"/>
      <c r="G50" s="8"/>
    </row>
    <row r="51" spans="1:7" ht="6.75" customHeight="1">
      <c r="A51" s="48"/>
      <c r="C51" s="9"/>
      <c r="D51" s="8"/>
      <c r="F51" s="9"/>
      <c r="G51" s="8"/>
    </row>
    <row r="52" spans="1:7">
      <c r="A52" s="48">
        <v>3</v>
      </c>
      <c r="B52" s="67" t="s">
        <v>72</v>
      </c>
      <c r="C52" s="35"/>
      <c r="D52" s="84" t="s">
        <v>110</v>
      </c>
      <c r="E52" s="39"/>
      <c r="F52" s="9"/>
      <c r="G52" s="8"/>
    </row>
    <row r="53" spans="1:7">
      <c r="A53" s="48"/>
      <c r="B53" s="68" t="s">
        <v>79</v>
      </c>
      <c r="C53" s="35"/>
      <c r="D53" s="50"/>
      <c r="E53" s="39"/>
      <c r="F53" s="9"/>
      <c r="G53" s="8"/>
    </row>
    <row r="54" spans="1:7">
      <c r="A54" s="48"/>
      <c r="B54" s="69" t="s">
        <v>26</v>
      </c>
      <c r="C54" s="51" t="s">
        <v>4</v>
      </c>
      <c r="D54" s="52" t="s">
        <v>28</v>
      </c>
      <c r="E54" s="53" t="s">
        <v>6</v>
      </c>
      <c r="F54" s="9"/>
      <c r="G54" s="8"/>
    </row>
    <row r="55" spans="1:7">
      <c r="A55" s="48"/>
      <c r="B55" s="20" t="s">
        <v>97</v>
      </c>
      <c r="C55" s="23"/>
      <c r="D55" s="18"/>
      <c r="E55" s="25"/>
      <c r="F55" s="9"/>
      <c r="G55" s="8"/>
    </row>
    <row r="56" spans="1:7">
      <c r="A56" s="48"/>
      <c r="B56" s="5" t="s">
        <v>56</v>
      </c>
      <c r="C56" s="12">
        <v>6649.07</v>
      </c>
      <c r="D56" s="12">
        <v>6649.07</v>
      </c>
      <c r="E56" s="24">
        <f>D56-C56</f>
        <v>0</v>
      </c>
      <c r="F56" s="9"/>
      <c r="G56" s="8"/>
    </row>
    <row r="57" spans="1:7">
      <c r="A57" s="48"/>
      <c r="B57" s="5" t="s">
        <v>90</v>
      </c>
      <c r="C57" s="26">
        <v>29532.03</v>
      </c>
      <c r="D57" s="26">
        <v>29532.03</v>
      </c>
      <c r="E57" s="24">
        <f t="shared" ref="E57" si="4">D57-C57</f>
        <v>0</v>
      </c>
      <c r="F57" s="9"/>
      <c r="G57" s="8"/>
    </row>
    <row r="58" spans="1:7">
      <c r="A58" s="48"/>
      <c r="B58" s="5"/>
      <c r="C58" s="12">
        <f>SUM(C56:C57)</f>
        <v>36181.1</v>
      </c>
      <c r="D58" s="12">
        <f>SUM(D56:D57)</f>
        <v>36181.1</v>
      </c>
      <c r="E58" s="79"/>
      <c r="F58" s="9"/>
      <c r="G58" s="8"/>
    </row>
    <row r="59" spans="1:7" ht="7.5" customHeight="1">
      <c r="A59" s="48"/>
      <c r="B59" s="5"/>
      <c r="C59" s="12"/>
      <c r="D59" s="17"/>
      <c r="E59" s="79"/>
      <c r="F59" s="9"/>
      <c r="G59" s="8"/>
    </row>
    <row r="60" spans="1:7">
      <c r="A60" s="48"/>
      <c r="B60" s="5" t="s">
        <v>50</v>
      </c>
      <c r="C60" s="12">
        <v>192905</v>
      </c>
      <c r="D60" s="12">
        <v>6914.33</v>
      </c>
      <c r="E60" s="91">
        <f>D60/C60</f>
        <v>3.5843187060988567E-2</v>
      </c>
      <c r="F60" s="9"/>
      <c r="G60" s="8"/>
    </row>
    <row r="61" spans="1:7">
      <c r="A61" s="48"/>
      <c r="B61" s="5" t="s">
        <v>49</v>
      </c>
      <c r="C61" s="12">
        <v>188805</v>
      </c>
      <c r="D61" s="12">
        <v>13429.63</v>
      </c>
      <c r="E61" s="91">
        <f>D61/C61</f>
        <v>7.1129631100871268E-2</v>
      </c>
      <c r="F61" s="9"/>
      <c r="G61" s="8"/>
    </row>
    <row r="62" spans="1:7">
      <c r="A62" s="48"/>
      <c r="B62" s="5" t="s">
        <v>51</v>
      </c>
      <c r="C62" s="26">
        <v>4100</v>
      </c>
      <c r="D62" s="26">
        <v>0</v>
      </c>
      <c r="E62" s="91">
        <f>D62/C62</f>
        <v>0</v>
      </c>
      <c r="F62" s="9"/>
      <c r="G62" s="8"/>
    </row>
    <row r="63" spans="1:7">
      <c r="A63" s="48"/>
      <c r="B63" s="5" t="s">
        <v>91</v>
      </c>
      <c r="C63" s="12">
        <f>C60-C61-C62</f>
        <v>0</v>
      </c>
      <c r="D63" s="12">
        <f>D60-D61-D62</f>
        <v>-6515.2999999999993</v>
      </c>
      <c r="E63" s="79"/>
      <c r="F63" s="9"/>
      <c r="G63" s="8"/>
    </row>
    <row r="64" spans="1:7" ht="7.5" customHeight="1">
      <c r="A64" s="48"/>
      <c r="B64" s="5"/>
      <c r="C64" s="12"/>
      <c r="D64" s="12"/>
      <c r="E64" s="79"/>
      <c r="F64" s="9"/>
      <c r="G64" s="8"/>
    </row>
    <row r="65" spans="1:7">
      <c r="A65" s="48"/>
      <c r="B65" s="20" t="s">
        <v>54</v>
      </c>
      <c r="C65" s="12"/>
      <c r="D65" s="12"/>
      <c r="E65" s="79"/>
      <c r="F65" s="9"/>
      <c r="G65" s="8"/>
    </row>
    <row r="66" spans="1:7">
      <c r="A66" s="48"/>
      <c r="B66" s="5" t="s">
        <v>56</v>
      </c>
      <c r="C66" s="12">
        <v>6649.07</v>
      </c>
      <c r="D66" s="12">
        <v>6649.07</v>
      </c>
      <c r="E66" s="93">
        <f t="shared" ref="E66:E67" si="5">D66-C66</f>
        <v>0</v>
      </c>
      <c r="F66" s="9"/>
      <c r="G66" s="8"/>
    </row>
    <row r="67" spans="1:7">
      <c r="A67" s="48"/>
      <c r="B67" s="5" t="s">
        <v>89</v>
      </c>
      <c r="C67" s="26">
        <v>29532.03</v>
      </c>
      <c r="D67" s="26">
        <v>29532.03</v>
      </c>
      <c r="E67" s="24">
        <f t="shared" si="5"/>
        <v>0</v>
      </c>
      <c r="F67" s="9"/>
      <c r="G67" s="8"/>
    </row>
    <row r="68" spans="1:7">
      <c r="A68" s="48"/>
      <c r="B68" s="45"/>
      <c r="C68" s="26">
        <f>SUM(C66:C67)</f>
        <v>36181.1</v>
      </c>
      <c r="D68" s="26">
        <f>SUM(D66:D67)</f>
        <v>36181.1</v>
      </c>
      <c r="E68" s="92"/>
      <c r="F68" s="9"/>
      <c r="G68" s="8"/>
    </row>
    <row r="69" spans="1:7" ht="12" customHeight="1">
      <c r="A69" s="48"/>
      <c r="B69" s="6"/>
      <c r="C69" s="12"/>
      <c r="D69" s="12"/>
      <c r="E69" s="6"/>
      <c r="F69" s="9"/>
      <c r="G69" s="8"/>
    </row>
    <row r="70" spans="1:7">
      <c r="A70" s="48">
        <v>4</v>
      </c>
      <c r="B70" s="67" t="s">
        <v>73</v>
      </c>
      <c r="C70" s="35"/>
      <c r="D70" s="84" t="s">
        <v>110</v>
      </c>
      <c r="E70" s="39"/>
      <c r="F70" s="9"/>
      <c r="G70" s="8"/>
    </row>
    <row r="71" spans="1:7">
      <c r="A71" s="48"/>
      <c r="B71" s="68" t="s">
        <v>80</v>
      </c>
      <c r="C71" s="58"/>
      <c r="D71" s="57"/>
      <c r="E71" s="59"/>
      <c r="F71" s="9"/>
      <c r="G71" s="8"/>
    </row>
    <row r="72" spans="1:7">
      <c r="A72" s="48"/>
      <c r="B72" s="69" t="s">
        <v>26</v>
      </c>
      <c r="C72" s="51" t="s">
        <v>82</v>
      </c>
      <c r="D72" s="52" t="s">
        <v>28</v>
      </c>
      <c r="E72" s="53" t="s">
        <v>6</v>
      </c>
      <c r="F72" s="9"/>
      <c r="G72" s="8"/>
    </row>
    <row r="73" spans="1:7">
      <c r="A73" s="48"/>
      <c r="B73" s="5" t="s">
        <v>99</v>
      </c>
      <c r="C73" s="6"/>
      <c r="D73" s="6"/>
      <c r="E73" s="79"/>
      <c r="F73" s="9"/>
      <c r="G73" s="8"/>
    </row>
    <row r="74" spans="1:7">
      <c r="A74" s="48"/>
      <c r="B74" s="5" t="s">
        <v>42</v>
      </c>
      <c r="C74" s="113">
        <v>4065</v>
      </c>
      <c r="D74" s="114">
        <v>4065</v>
      </c>
      <c r="E74" s="24">
        <f>D74-C74</f>
        <v>0</v>
      </c>
      <c r="F74" s="9"/>
      <c r="G74" s="8"/>
    </row>
    <row r="75" spans="1:7">
      <c r="A75" s="48"/>
      <c r="B75" s="5" t="s">
        <v>57</v>
      </c>
      <c r="C75" s="26">
        <v>322821.32</v>
      </c>
      <c r="D75" s="115">
        <v>322821.32</v>
      </c>
      <c r="E75" s="24">
        <f t="shared" ref="E75:E76" si="6">D75-C75</f>
        <v>0</v>
      </c>
      <c r="F75" s="9"/>
      <c r="G75" s="15"/>
    </row>
    <row r="76" spans="1:7">
      <c r="A76" s="48"/>
      <c r="B76" s="5"/>
      <c r="C76" s="12">
        <f>SUM(C74:C75)</f>
        <v>326886.32</v>
      </c>
      <c r="D76" s="114">
        <f>SUM(D74:D75)</f>
        <v>326886.32</v>
      </c>
      <c r="E76" s="24">
        <f t="shared" si="6"/>
        <v>0</v>
      </c>
      <c r="F76" s="9"/>
      <c r="G76" s="8"/>
    </row>
    <row r="77" spans="1:7" ht="7.5" customHeight="1">
      <c r="A77" s="48"/>
      <c r="B77" s="5"/>
      <c r="C77" s="116"/>
      <c r="D77" s="117"/>
      <c r="E77" s="90"/>
      <c r="F77" s="21"/>
      <c r="G77" s="8"/>
    </row>
    <row r="78" spans="1:7">
      <c r="A78" s="48"/>
      <c r="B78" s="5" t="s">
        <v>22</v>
      </c>
      <c r="C78" s="17"/>
      <c r="D78" s="114"/>
      <c r="E78" s="79"/>
      <c r="F78" s="9"/>
      <c r="G78" s="8"/>
    </row>
    <row r="79" spans="1:7">
      <c r="A79" s="48"/>
      <c r="B79" s="74" t="s">
        <v>100</v>
      </c>
      <c r="C79" s="116">
        <v>33900</v>
      </c>
      <c r="D79" s="118">
        <v>33900</v>
      </c>
      <c r="E79" s="91">
        <f t="shared" ref="E79:E81" si="7">D79/C79</f>
        <v>1</v>
      </c>
      <c r="F79" s="9"/>
      <c r="G79" s="8"/>
    </row>
    <row r="80" spans="1:7">
      <c r="A80" s="48"/>
      <c r="B80" s="74" t="s">
        <v>92</v>
      </c>
      <c r="C80" s="28">
        <v>250</v>
      </c>
      <c r="D80" s="119">
        <v>8.92</v>
      </c>
      <c r="E80" s="91">
        <f t="shared" si="7"/>
        <v>3.5679999999999996E-2</v>
      </c>
      <c r="F80" s="9"/>
      <c r="G80" s="8"/>
    </row>
    <row r="81" spans="1:7">
      <c r="A81" s="48"/>
      <c r="B81" s="5"/>
      <c r="C81" s="12">
        <f>SUM(C79:C80)</f>
        <v>34150</v>
      </c>
      <c r="D81" s="120">
        <f>SUM(D79:D80)</f>
        <v>33908.92</v>
      </c>
      <c r="E81" s="91">
        <f t="shared" si="7"/>
        <v>0.99294055636896039</v>
      </c>
      <c r="F81" s="9"/>
      <c r="G81" s="8"/>
    </row>
    <row r="82" spans="1:7" ht="7.5" customHeight="1">
      <c r="A82" s="48"/>
      <c r="B82" s="5"/>
      <c r="C82" s="116"/>
      <c r="D82" s="117"/>
      <c r="E82" s="90"/>
      <c r="F82" s="21"/>
      <c r="G82" s="8"/>
    </row>
    <row r="83" spans="1:7">
      <c r="A83" s="48"/>
      <c r="B83" s="5" t="s">
        <v>23</v>
      </c>
      <c r="C83" s="116"/>
      <c r="D83" s="114"/>
      <c r="E83" s="79"/>
      <c r="F83" s="9"/>
      <c r="G83" s="8"/>
    </row>
    <row r="84" spans="1:7">
      <c r="A84" s="48"/>
      <c r="B84" s="74" t="s">
        <v>101</v>
      </c>
      <c r="C84" s="12">
        <v>10000</v>
      </c>
      <c r="D84" s="114">
        <v>0</v>
      </c>
      <c r="E84" s="91">
        <f t="shared" ref="E84:E90" si="8">D84/C84</f>
        <v>0</v>
      </c>
      <c r="F84" s="9"/>
      <c r="G84" s="8"/>
    </row>
    <row r="85" spans="1:7">
      <c r="A85" s="48"/>
      <c r="B85" s="74" t="s">
        <v>102</v>
      </c>
      <c r="C85" s="12">
        <v>25100</v>
      </c>
      <c r="D85" s="114">
        <v>5920</v>
      </c>
      <c r="E85" s="91">
        <f t="shared" si="8"/>
        <v>0.23585657370517929</v>
      </c>
      <c r="F85" s="9"/>
      <c r="G85" s="8"/>
    </row>
    <row r="86" spans="1:7">
      <c r="A86" s="48"/>
      <c r="B86" s="74" t="s">
        <v>103</v>
      </c>
      <c r="C86" s="12">
        <v>6100</v>
      </c>
      <c r="D86" s="114">
        <v>6037.16</v>
      </c>
      <c r="E86" s="91">
        <f t="shared" si="8"/>
        <v>0.98969836065573769</v>
      </c>
      <c r="F86" s="9"/>
      <c r="G86" s="8"/>
    </row>
    <row r="87" spans="1:7">
      <c r="A87" s="48"/>
      <c r="B87" s="74" t="s">
        <v>104</v>
      </c>
      <c r="C87" s="116">
        <v>9500</v>
      </c>
      <c r="D87" s="114">
        <v>0</v>
      </c>
      <c r="E87" s="91">
        <f t="shared" si="8"/>
        <v>0</v>
      </c>
      <c r="F87" s="9"/>
      <c r="G87" s="8"/>
    </row>
    <row r="88" spans="1:7">
      <c r="A88" s="48"/>
      <c r="B88" s="74" t="s">
        <v>109</v>
      </c>
      <c r="C88" s="12">
        <v>4500</v>
      </c>
      <c r="D88" s="114">
        <v>4434</v>
      </c>
      <c r="E88" s="91">
        <f t="shared" si="8"/>
        <v>0.98533333333333328</v>
      </c>
      <c r="F88" s="9"/>
      <c r="G88" s="8"/>
    </row>
    <row r="89" spans="1:7">
      <c r="A89" s="48"/>
      <c r="B89" s="5"/>
      <c r="C89" s="28">
        <v>0</v>
      </c>
      <c r="D89" s="119"/>
      <c r="E89" s="91"/>
      <c r="F89" s="7"/>
      <c r="G89" s="8"/>
    </row>
    <row r="90" spans="1:7">
      <c r="A90" s="48"/>
      <c r="B90" s="5"/>
      <c r="C90" s="116">
        <f>SUM(C84:C89)</f>
        <v>55200</v>
      </c>
      <c r="D90" s="114">
        <f>SUM(D84:D89)</f>
        <v>16391.16</v>
      </c>
      <c r="E90" s="91">
        <f t="shared" si="8"/>
        <v>0.29694130434782606</v>
      </c>
      <c r="F90" s="7"/>
      <c r="G90" s="8"/>
    </row>
    <row r="91" spans="1:7" ht="7.5" customHeight="1">
      <c r="A91" s="48"/>
      <c r="B91" s="5"/>
      <c r="C91" s="116"/>
      <c r="D91" s="117"/>
      <c r="E91" s="90"/>
      <c r="F91" s="21"/>
      <c r="G91" s="8"/>
    </row>
    <row r="92" spans="1:7">
      <c r="A92" s="48"/>
      <c r="B92" s="5" t="s">
        <v>93</v>
      </c>
      <c r="C92" s="12"/>
      <c r="D92" s="114"/>
      <c r="E92" s="79"/>
      <c r="F92" s="7"/>
      <c r="G92" s="8"/>
    </row>
    <row r="93" spans="1:7">
      <c r="A93" s="48"/>
      <c r="B93" s="5" t="s">
        <v>42</v>
      </c>
      <c r="C93" s="12">
        <f>C74-C89</f>
        <v>4065</v>
      </c>
      <c r="D93" s="114">
        <f>C93</f>
        <v>4065</v>
      </c>
      <c r="E93" s="79"/>
      <c r="F93" s="7"/>
      <c r="G93" s="8"/>
    </row>
    <row r="94" spans="1:7">
      <c r="A94" s="48"/>
      <c r="B94" s="5" t="s">
        <v>57</v>
      </c>
      <c r="C94" s="26">
        <f>C95-C93</f>
        <v>301771.32</v>
      </c>
      <c r="D94" s="115">
        <v>301771</v>
      </c>
      <c r="E94" s="79"/>
      <c r="F94" s="7"/>
      <c r="G94" s="8"/>
    </row>
    <row r="95" spans="1:7">
      <c r="A95" s="48"/>
      <c r="B95" s="5"/>
      <c r="C95" s="12">
        <f>C76+C81-C90</f>
        <v>305836.32</v>
      </c>
      <c r="D95" s="114">
        <f>SUM(D93:D94)</f>
        <v>305836</v>
      </c>
      <c r="E95" s="79"/>
      <c r="F95" s="7"/>
      <c r="G95" s="8"/>
    </row>
    <row r="96" spans="1:7">
      <c r="A96" s="48"/>
      <c r="B96" s="5"/>
      <c r="C96" s="12"/>
      <c r="D96" s="6"/>
      <c r="E96" s="79"/>
      <c r="F96" s="7"/>
      <c r="G96" s="8"/>
    </row>
    <row r="97" spans="1:7">
      <c r="A97" s="48"/>
      <c r="B97" s="10"/>
      <c r="C97" s="26"/>
      <c r="D97" s="28"/>
      <c r="E97" s="81"/>
      <c r="F97" s="7"/>
      <c r="G97" s="8"/>
    </row>
    <row r="98" spans="1:7">
      <c r="A98" s="48"/>
      <c r="B98" s="6"/>
      <c r="C98" s="12"/>
      <c r="D98" s="12"/>
      <c r="E98" s="6"/>
      <c r="F98" s="9"/>
      <c r="G98" s="8"/>
    </row>
    <row r="99" spans="1:7">
      <c r="A99" s="48">
        <v>5</v>
      </c>
      <c r="B99" s="43" t="s">
        <v>34</v>
      </c>
      <c r="C99" s="84" t="s">
        <v>110</v>
      </c>
      <c r="D99" s="6"/>
      <c r="E99" s="6"/>
      <c r="F99" s="9"/>
      <c r="G99" s="8"/>
    </row>
    <row r="100" spans="1:7">
      <c r="A100" s="48"/>
      <c r="B100" s="55" t="s">
        <v>81</v>
      </c>
      <c r="C100" s="56"/>
      <c r="D100" s="6"/>
      <c r="E100" s="6"/>
      <c r="F100" s="9"/>
      <c r="G100" s="8"/>
    </row>
    <row r="101" spans="1:7">
      <c r="A101" s="48"/>
      <c r="B101" s="3"/>
      <c r="C101" s="24"/>
      <c r="D101" s="6"/>
      <c r="E101" s="6"/>
      <c r="F101" s="9"/>
      <c r="G101" s="8"/>
    </row>
    <row r="102" spans="1:7">
      <c r="A102" s="48"/>
      <c r="B102" s="5"/>
      <c r="C102" s="109" t="s">
        <v>28</v>
      </c>
      <c r="D102" s="18"/>
      <c r="E102" s="4"/>
      <c r="F102" s="9"/>
      <c r="G102" s="8"/>
    </row>
    <row r="103" spans="1:7">
      <c r="A103" s="48"/>
      <c r="B103" s="20" t="s">
        <v>105</v>
      </c>
      <c r="C103" s="27"/>
      <c r="D103" s="12"/>
      <c r="E103" s="6"/>
      <c r="F103" s="9"/>
      <c r="G103" s="8"/>
    </row>
    <row r="104" spans="1:7">
      <c r="A104" s="48"/>
      <c r="B104" s="19" t="s">
        <v>36</v>
      </c>
      <c r="C104" s="27">
        <v>341</v>
      </c>
      <c r="D104" s="12"/>
      <c r="E104" s="6"/>
      <c r="F104" s="9"/>
      <c r="G104" s="8"/>
    </row>
    <row r="105" spans="1:7">
      <c r="A105" s="48"/>
      <c r="B105" s="19" t="s">
        <v>37</v>
      </c>
      <c r="C105" s="94">
        <v>1204</v>
      </c>
      <c r="D105" s="12"/>
      <c r="E105" s="6"/>
      <c r="F105" s="9"/>
      <c r="G105" s="8"/>
    </row>
    <row r="106" spans="1:7">
      <c r="A106" s="48"/>
      <c r="B106" s="5"/>
      <c r="C106" s="110">
        <f>SUM(C104:C105)</f>
        <v>1545</v>
      </c>
      <c r="D106" s="17"/>
      <c r="E106" s="6"/>
      <c r="F106" s="9"/>
      <c r="G106" s="8"/>
    </row>
    <row r="107" spans="1:7">
      <c r="A107" s="48"/>
      <c r="B107" s="20" t="s">
        <v>45</v>
      </c>
      <c r="C107" s="27"/>
      <c r="D107" s="12"/>
      <c r="E107" s="13"/>
      <c r="F107" s="9"/>
      <c r="G107" s="8"/>
    </row>
    <row r="108" spans="1:7">
      <c r="A108" s="48"/>
      <c r="B108" s="19" t="s">
        <v>29</v>
      </c>
      <c r="C108" s="27">
        <v>362</v>
      </c>
      <c r="D108" s="12"/>
      <c r="E108" s="13"/>
      <c r="F108" s="9"/>
      <c r="G108" s="8"/>
    </row>
    <row r="109" spans="1:7">
      <c r="A109" s="48"/>
      <c r="B109" s="19" t="s">
        <v>30</v>
      </c>
      <c r="C109" s="94">
        <v>0</v>
      </c>
      <c r="D109" s="12"/>
      <c r="E109" s="13"/>
      <c r="F109" s="9"/>
      <c r="G109" s="8"/>
    </row>
    <row r="110" spans="1:7">
      <c r="A110" s="48"/>
      <c r="B110" s="5"/>
      <c r="C110" s="27">
        <f>SUM(C108:C109)</f>
        <v>362</v>
      </c>
      <c r="D110" s="12"/>
      <c r="E110" s="13"/>
      <c r="F110" s="9"/>
      <c r="G110" s="8"/>
    </row>
    <row r="111" spans="1:7">
      <c r="A111" s="48"/>
      <c r="B111" s="20" t="s">
        <v>31</v>
      </c>
      <c r="C111" s="27"/>
      <c r="D111" s="12"/>
      <c r="E111" s="13"/>
      <c r="F111" s="9"/>
      <c r="G111" s="8"/>
    </row>
    <row r="112" spans="1:7">
      <c r="A112" s="48"/>
      <c r="B112" s="19" t="s">
        <v>29</v>
      </c>
      <c r="C112" s="27">
        <v>166.63</v>
      </c>
      <c r="D112" s="12"/>
      <c r="E112" s="13"/>
      <c r="F112" s="9"/>
      <c r="G112" s="8"/>
    </row>
    <row r="113" spans="1:10">
      <c r="A113" s="48"/>
      <c r="B113" s="19" t="s">
        <v>30</v>
      </c>
      <c r="C113" s="94">
        <v>0</v>
      </c>
      <c r="D113" s="12"/>
      <c r="E113" s="13"/>
      <c r="F113" s="9"/>
      <c r="G113" s="8"/>
    </row>
    <row r="114" spans="1:10">
      <c r="A114" s="48"/>
      <c r="B114" s="5"/>
      <c r="C114" s="27">
        <f>SUM(C112:C113)</f>
        <v>166.63</v>
      </c>
      <c r="D114" s="12"/>
      <c r="E114" s="13"/>
      <c r="F114" s="9"/>
      <c r="G114" s="8"/>
    </row>
    <row r="115" spans="1:10">
      <c r="A115" s="48"/>
      <c r="B115" s="20" t="s">
        <v>32</v>
      </c>
      <c r="C115" s="27"/>
      <c r="D115" s="12"/>
      <c r="E115" s="13"/>
      <c r="F115" s="9"/>
      <c r="G115" s="8"/>
    </row>
    <row r="116" spans="1:10">
      <c r="A116" s="48"/>
      <c r="B116" s="19" t="s">
        <v>43</v>
      </c>
      <c r="C116" s="27">
        <f>C104+C108-C112</f>
        <v>536.37</v>
      </c>
      <c r="D116" s="12"/>
      <c r="E116" s="6"/>
      <c r="F116" s="9"/>
      <c r="G116" s="8"/>
    </row>
    <row r="117" spans="1:10">
      <c r="A117" s="48"/>
      <c r="B117" s="19" t="s">
        <v>44</v>
      </c>
      <c r="C117" s="94">
        <f>C105+C109-C113</f>
        <v>1204</v>
      </c>
      <c r="D117" s="12"/>
      <c r="E117" s="6"/>
      <c r="F117" s="9"/>
      <c r="G117" s="8"/>
    </row>
    <row r="118" spans="1:10">
      <c r="A118" s="48"/>
      <c r="B118" s="10"/>
      <c r="C118" s="94">
        <f>SUM(C116:C117)</f>
        <v>1740.37</v>
      </c>
      <c r="D118" s="12"/>
      <c r="E118" s="6"/>
      <c r="F118" s="9"/>
      <c r="G118" s="8"/>
    </row>
    <row r="119" spans="1:10">
      <c r="A119" s="48"/>
      <c r="C119" s="9"/>
      <c r="D119" s="6"/>
      <c r="E119" s="21"/>
      <c r="F119" s="9"/>
      <c r="G119" s="8"/>
    </row>
    <row r="120" spans="1:10">
      <c r="A120" s="48">
        <v>6</v>
      </c>
      <c r="B120" s="70" t="s">
        <v>38</v>
      </c>
      <c r="C120" s="51" t="s">
        <v>8</v>
      </c>
      <c r="D120" s="53" t="s">
        <v>9</v>
      </c>
      <c r="E120" s="53" t="s">
        <v>10</v>
      </c>
      <c r="F120" s="51" t="s">
        <v>7</v>
      </c>
      <c r="G120" s="72" t="s">
        <v>39</v>
      </c>
      <c r="H120" s="72" t="s">
        <v>60</v>
      </c>
      <c r="I120" s="36"/>
    </row>
    <row r="121" spans="1:10">
      <c r="A121" s="48"/>
      <c r="B121" s="71" t="s">
        <v>77</v>
      </c>
      <c r="C121" s="54">
        <v>1183</v>
      </c>
      <c r="D121" s="54">
        <v>72</v>
      </c>
      <c r="E121" s="54">
        <v>13</v>
      </c>
      <c r="F121" s="54">
        <f>SUM(C121:E121)</f>
        <v>1268</v>
      </c>
      <c r="G121" s="73" t="s">
        <v>40</v>
      </c>
      <c r="H121" s="73" t="s">
        <v>61</v>
      </c>
      <c r="I121" s="73" t="s">
        <v>7</v>
      </c>
    </row>
    <row r="122" spans="1:10" ht="7.5" customHeight="1">
      <c r="A122" s="48"/>
      <c r="B122" s="42"/>
      <c r="C122" s="32"/>
      <c r="D122" s="49"/>
      <c r="E122" s="49"/>
      <c r="F122" s="32"/>
      <c r="G122" s="30"/>
      <c r="H122" s="31"/>
      <c r="I122" s="31"/>
    </row>
    <row r="123" spans="1:10">
      <c r="A123" s="48"/>
      <c r="B123" s="29" t="s">
        <v>95</v>
      </c>
      <c r="C123" s="95">
        <v>119555</v>
      </c>
      <c r="D123" s="96">
        <v>0</v>
      </c>
      <c r="E123" s="96">
        <v>0</v>
      </c>
      <c r="F123" s="95">
        <f>C123+D123+E123</f>
        <v>119555</v>
      </c>
      <c r="G123" s="97">
        <v>436492</v>
      </c>
      <c r="H123" s="98">
        <v>7333.78</v>
      </c>
      <c r="I123" s="98">
        <f>F123+G123+H123</f>
        <v>563380.78</v>
      </c>
    </row>
    <row r="124" spans="1:10" ht="7.5" customHeight="1">
      <c r="A124" s="48"/>
      <c r="B124" s="29"/>
      <c r="C124" s="95"/>
      <c r="D124" s="96"/>
      <c r="E124" s="96"/>
      <c r="F124" s="95"/>
      <c r="G124" s="27"/>
      <c r="H124" s="95"/>
      <c r="I124" s="95"/>
    </row>
    <row r="125" spans="1:10">
      <c r="A125" s="48"/>
      <c r="B125" s="29" t="s">
        <v>20</v>
      </c>
      <c r="C125" s="95">
        <v>599104</v>
      </c>
      <c r="D125" s="96">
        <v>42972</v>
      </c>
      <c r="E125" s="96">
        <v>7813</v>
      </c>
      <c r="F125" s="95">
        <f>C125+D125+E125</f>
        <v>649889</v>
      </c>
      <c r="G125" s="27">
        <v>111256</v>
      </c>
      <c r="H125" s="95">
        <v>1806</v>
      </c>
      <c r="I125" s="95"/>
      <c r="J125" s="15"/>
    </row>
    <row r="126" spans="1:10">
      <c r="A126" s="48"/>
      <c r="B126" s="29" t="s">
        <v>62</v>
      </c>
      <c r="C126" s="95">
        <v>0</v>
      </c>
      <c r="D126" s="96"/>
      <c r="E126" s="96"/>
      <c r="F126" s="95">
        <f t="shared" ref="F126:F128" si="9">C126+D126+E126</f>
        <v>0</v>
      </c>
      <c r="G126" s="27"/>
      <c r="H126" s="95"/>
      <c r="I126" s="95"/>
    </row>
    <row r="127" spans="1:10">
      <c r="A127" s="48"/>
      <c r="B127" s="29" t="s">
        <v>66</v>
      </c>
      <c r="C127" s="95">
        <v>481.22</v>
      </c>
      <c r="D127" s="96"/>
      <c r="E127" s="96"/>
      <c r="F127" s="95">
        <f t="shared" si="9"/>
        <v>481.22</v>
      </c>
      <c r="G127" s="27"/>
      <c r="H127" s="95"/>
      <c r="I127" s="95"/>
    </row>
    <row r="128" spans="1:10">
      <c r="A128" s="48"/>
      <c r="B128" s="29" t="s">
        <v>68</v>
      </c>
      <c r="C128" s="95">
        <v>1334.55</v>
      </c>
      <c r="D128" s="96"/>
      <c r="E128" s="96"/>
      <c r="F128" s="95">
        <f t="shared" si="9"/>
        <v>1334.55</v>
      </c>
      <c r="G128" s="27"/>
      <c r="H128" s="95"/>
      <c r="I128" s="95"/>
    </row>
    <row r="129" spans="1:10">
      <c r="A129" s="48"/>
      <c r="B129" s="41" t="s">
        <v>94</v>
      </c>
      <c r="C129" s="99">
        <v>0</v>
      </c>
      <c r="D129" s="100"/>
      <c r="E129" s="100"/>
      <c r="F129" s="99">
        <f t="shared" ref="F129" si="10">C129+D129+E129</f>
        <v>0</v>
      </c>
      <c r="G129" s="94"/>
      <c r="H129" s="99"/>
      <c r="I129" s="99"/>
    </row>
    <row r="130" spans="1:10">
      <c r="A130" s="48"/>
      <c r="B130" s="29"/>
      <c r="C130" s="95">
        <f>SUM(C125:C129)</f>
        <v>600919.77</v>
      </c>
      <c r="D130" s="95">
        <f>SUM(D125:D129)</f>
        <v>42972</v>
      </c>
      <c r="E130" s="95">
        <f>SUM(E125:E129)</f>
        <v>7813</v>
      </c>
      <c r="F130" s="95">
        <f>C130+D130+E130</f>
        <v>651704.77</v>
      </c>
      <c r="G130" s="27">
        <f>SUM(G125:G129)</f>
        <v>111256</v>
      </c>
      <c r="H130" s="95">
        <f>SUM(H125:H129)</f>
        <v>1806</v>
      </c>
      <c r="I130" s="95">
        <f>SUM(F130:H130)</f>
        <v>764766.77</v>
      </c>
      <c r="J130" s="15"/>
    </row>
    <row r="131" spans="1:10" ht="7.5" customHeight="1">
      <c r="A131" s="48"/>
      <c r="B131" s="29"/>
      <c r="C131" s="95"/>
      <c r="D131" s="96"/>
      <c r="E131" s="96"/>
      <c r="F131" s="95"/>
      <c r="G131" s="27"/>
      <c r="H131" s="95"/>
      <c r="I131" s="95"/>
    </row>
    <row r="132" spans="1:10">
      <c r="A132" s="48"/>
      <c r="B132" s="29" t="s">
        <v>17</v>
      </c>
      <c r="C132" s="95">
        <v>-416522</v>
      </c>
      <c r="D132" s="96">
        <v>-33791</v>
      </c>
      <c r="E132" s="96">
        <v>-6325</v>
      </c>
      <c r="F132" s="95">
        <f>C132+D132+E132</f>
        <v>-456638</v>
      </c>
      <c r="G132" s="27"/>
      <c r="H132" s="95"/>
      <c r="I132" s="95"/>
    </row>
    <row r="133" spans="1:10">
      <c r="A133" s="48"/>
      <c r="B133" s="29" t="s">
        <v>58</v>
      </c>
      <c r="C133" s="95">
        <v>-195182</v>
      </c>
      <c r="D133" s="96"/>
      <c r="E133" s="96"/>
      <c r="F133" s="95">
        <f t="shared" ref="F133:F138" si="11">C133+D133+E133</f>
        <v>-195182</v>
      </c>
      <c r="G133" s="27"/>
      <c r="H133" s="95"/>
      <c r="I133" s="95"/>
    </row>
    <row r="134" spans="1:10">
      <c r="A134" s="48"/>
      <c r="B134" s="29" t="s">
        <v>65</v>
      </c>
      <c r="C134" s="95"/>
      <c r="D134" s="96"/>
      <c r="E134" s="96"/>
      <c r="F134" s="95"/>
      <c r="G134" s="27">
        <v>-1164</v>
      </c>
      <c r="H134" s="95"/>
      <c r="I134" s="95"/>
      <c r="J134" s="15"/>
    </row>
    <row r="135" spans="1:10">
      <c r="A135" s="48"/>
      <c r="B135" s="29" t="s">
        <v>63</v>
      </c>
      <c r="C135" s="95"/>
      <c r="D135" s="96"/>
      <c r="E135" s="96"/>
      <c r="F135" s="95"/>
      <c r="G135" s="27">
        <v>-109293</v>
      </c>
      <c r="H135" s="95"/>
      <c r="I135" s="95"/>
      <c r="J135" s="15"/>
    </row>
    <row r="136" spans="1:10">
      <c r="A136" s="48"/>
      <c r="B136" s="29" t="s">
        <v>64</v>
      </c>
      <c r="C136" s="95"/>
      <c r="D136" s="96"/>
      <c r="E136" s="96"/>
      <c r="F136" s="95"/>
      <c r="G136" s="27"/>
      <c r="H136" s="95"/>
      <c r="I136" s="95"/>
      <c r="J136" s="15"/>
    </row>
    <row r="137" spans="1:10">
      <c r="A137" s="48"/>
      <c r="B137" s="29" t="s">
        <v>67</v>
      </c>
      <c r="C137" s="95"/>
      <c r="D137" s="96"/>
      <c r="E137" s="96"/>
      <c r="F137" s="95">
        <f t="shared" si="11"/>
        <v>0</v>
      </c>
      <c r="G137" s="27">
        <v>-1157</v>
      </c>
      <c r="H137" s="95"/>
      <c r="I137" s="95"/>
      <c r="J137" s="15"/>
    </row>
    <row r="138" spans="1:10">
      <c r="A138" s="48"/>
      <c r="B138" s="29" t="s">
        <v>59</v>
      </c>
      <c r="C138" s="95">
        <v>-4149</v>
      </c>
      <c r="D138" s="96"/>
      <c r="E138" s="96"/>
      <c r="F138" s="95">
        <f t="shared" si="11"/>
        <v>-4149</v>
      </c>
      <c r="G138" s="27"/>
      <c r="H138" s="95"/>
      <c r="I138" s="95"/>
    </row>
    <row r="139" spans="1:10">
      <c r="A139" s="48"/>
      <c r="B139" s="29" t="s">
        <v>15</v>
      </c>
      <c r="C139" s="99">
        <v>-35206</v>
      </c>
      <c r="D139" s="100">
        <v>-1935</v>
      </c>
      <c r="E139" s="100">
        <v>-498</v>
      </c>
      <c r="F139" s="99">
        <f>C139+D139+E139</f>
        <v>-37639</v>
      </c>
      <c r="G139" s="94"/>
      <c r="H139" s="99">
        <v>-1426</v>
      </c>
      <c r="I139" s="99"/>
      <c r="J139" s="15"/>
    </row>
    <row r="140" spans="1:10">
      <c r="A140" s="48"/>
      <c r="B140" s="29" t="s">
        <v>18</v>
      </c>
      <c r="C140" s="101">
        <f>SUM(C132:C139)</f>
        <v>-651059</v>
      </c>
      <c r="D140" s="101">
        <f>SUM(D132:D139)</f>
        <v>-35726</v>
      </c>
      <c r="E140" s="101">
        <f>SUM(E132:E139)</f>
        <v>-6823</v>
      </c>
      <c r="F140" s="101">
        <f>SUM(C140:E140)</f>
        <v>-693608</v>
      </c>
      <c r="G140" s="102">
        <f t="shared" ref="G140:H140" si="12">SUM(G132:G139)</f>
        <v>-111614</v>
      </c>
      <c r="H140" s="101">
        <f t="shared" si="12"/>
        <v>-1426</v>
      </c>
      <c r="I140" s="101">
        <f>F140+G140+H140</f>
        <v>-806648</v>
      </c>
      <c r="J140" s="16"/>
    </row>
    <row r="141" spans="1:10" ht="14.25">
      <c r="A141" s="48"/>
      <c r="B141" s="29" t="s">
        <v>16</v>
      </c>
      <c r="C141" s="103"/>
      <c r="D141" s="104"/>
      <c r="E141" s="104"/>
      <c r="F141" s="103"/>
      <c r="G141" s="105"/>
      <c r="H141" s="103"/>
      <c r="I141" s="103"/>
    </row>
    <row r="142" spans="1:10" ht="7.5" customHeight="1">
      <c r="A142" s="48"/>
      <c r="B142" s="29"/>
      <c r="C142" s="103"/>
      <c r="D142" s="104"/>
      <c r="E142" s="104"/>
      <c r="F142" s="103"/>
      <c r="G142" s="105"/>
      <c r="H142" s="103"/>
      <c r="I142" s="103"/>
    </row>
    <row r="143" spans="1:10">
      <c r="A143" s="48"/>
      <c r="B143" s="29" t="s">
        <v>14</v>
      </c>
      <c r="C143" s="95">
        <f>C130+C140</f>
        <v>-50139.229999999981</v>
      </c>
      <c r="D143" s="95">
        <f>D130+D140</f>
        <v>7246</v>
      </c>
      <c r="E143" s="95">
        <f>E130+E140</f>
        <v>990</v>
      </c>
      <c r="F143" s="95">
        <f>F130+F140</f>
        <v>-41903.229999999981</v>
      </c>
      <c r="G143" s="27">
        <f>G130+G140</f>
        <v>-358</v>
      </c>
      <c r="H143" s="95">
        <f t="shared" ref="H143:I143" si="13">H130+H140</f>
        <v>380</v>
      </c>
      <c r="I143" s="95">
        <f t="shared" si="13"/>
        <v>-41881.229999999981</v>
      </c>
    </row>
    <row r="144" spans="1:10" ht="7.5" customHeight="1">
      <c r="A144" s="48"/>
      <c r="B144" s="29"/>
      <c r="C144" s="95"/>
      <c r="D144" s="96"/>
      <c r="E144" s="96"/>
      <c r="F144" s="95"/>
      <c r="G144" s="27"/>
      <c r="H144" s="95"/>
      <c r="I144" s="95"/>
    </row>
    <row r="145" spans="1:11">
      <c r="A145" s="48"/>
      <c r="B145" s="40" t="s">
        <v>106</v>
      </c>
      <c r="C145" s="99">
        <f t="shared" ref="C145:I145" si="14">C123+C143</f>
        <v>69415.770000000019</v>
      </c>
      <c r="D145" s="99">
        <f t="shared" si="14"/>
        <v>7246</v>
      </c>
      <c r="E145" s="99">
        <f t="shared" si="14"/>
        <v>990</v>
      </c>
      <c r="F145" s="106">
        <f>F123+F143</f>
        <v>77651.770000000019</v>
      </c>
      <c r="G145" s="94">
        <f t="shared" si="14"/>
        <v>436134</v>
      </c>
      <c r="H145" s="99">
        <f t="shared" si="14"/>
        <v>7713.78</v>
      </c>
      <c r="I145" s="99">
        <f t="shared" si="14"/>
        <v>521499.55000000005</v>
      </c>
      <c r="J145" s="6">
        <v>12</v>
      </c>
      <c r="K145" s="15"/>
    </row>
    <row r="146" spans="1:11" ht="7.5" customHeight="1">
      <c r="A146" s="48"/>
      <c r="B146" s="29"/>
      <c r="C146" s="38"/>
      <c r="D146" s="29"/>
      <c r="E146" s="29"/>
      <c r="F146" s="29"/>
      <c r="G146" s="6"/>
      <c r="H146" s="6"/>
      <c r="I146" s="87"/>
    </row>
    <row r="147" spans="1:11">
      <c r="A147" s="48"/>
      <c r="B147" s="29" t="s">
        <v>24</v>
      </c>
      <c r="C147" s="107">
        <f>C145/C148</f>
        <v>1.2794374088984259</v>
      </c>
      <c r="D147" s="107">
        <f>D145/D148</f>
        <v>2.4338576946761465</v>
      </c>
      <c r="E147" s="107">
        <f>E145/E148</f>
        <v>1.7411695735013923</v>
      </c>
      <c r="F147" s="107">
        <f>F145/F148</f>
        <v>1.3434407330941978</v>
      </c>
      <c r="G147" s="6"/>
      <c r="H147" s="6"/>
      <c r="I147" s="87"/>
    </row>
    <row r="148" spans="1:11">
      <c r="A148" s="48"/>
      <c r="B148" s="41" t="s">
        <v>25</v>
      </c>
      <c r="C148" s="99">
        <f>C140/J145*-1</f>
        <v>54254.916666666664</v>
      </c>
      <c r="D148" s="99">
        <f>D140/J145*-1</f>
        <v>2977.1666666666665</v>
      </c>
      <c r="E148" s="99">
        <f>E140/J145*-1</f>
        <v>568.58333333333337</v>
      </c>
      <c r="F148" s="108">
        <f>F140/J145*-1</f>
        <v>57800.666666666664</v>
      </c>
      <c r="G148" s="6"/>
      <c r="H148" s="6"/>
      <c r="I148" s="87"/>
      <c r="J148" s="15"/>
    </row>
    <row r="149" spans="1:11" s="6" customFormat="1" ht="14.25">
      <c r="A149" s="46"/>
      <c r="B149" s="47" t="s">
        <v>107</v>
      </c>
      <c r="C149" s="47"/>
      <c r="D149" s="14"/>
      <c r="E149" s="12"/>
      <c r="G149" s="7"/>
      <c r="I149" s="21"/>
    </row>
    <row r="150" spans="1:11" s="6" customFormat="1" ht="14.25">
      <c r="A150" s="46"/>
      <c r="B150" s="47"/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>
      <c r="A152" s="48"/>
      <c r="B152" s="53" t="s">
        <v>83</v>
      </c>
      <c r="C152" s="86"/>
    </row>
    <row r="153" spans="1:11">
      <c r="A153" s="48"/>
    </row>
    <row r="154" spans="1:11">
      <c r="A154" s="48" t="s">
        <v>70</v>
      </c>
      <c r="B154" s="87"/>
      <c r="C154" s="87"/>
      <c r="D154" s="88"/>
      <c r="E154" s="87"/>
      <c r="F154" s="87"/>
      <c r="G154" s="88"/>
    </row>
    <row r="155" spans="1:11" s="6" customFormat="1">
      <c r="A155" s="46"/>
      <c r="B155" s="121" t="s">
        <v>113</v>
      </c>
      <c r="D155" s="7"/>
      <c r="G155" s="7"/>
    </row>
    <row r="156" spans="1:11" s="6" customFormat="1">
      <c r="A156" s="46"/>
      <c r="B156" s="121" t="s">
        <v>118</v>
      </c>
      <c r="D156" s="7"/>
      <c r="G156" s="7"/>
    </row>
    <row r="157" spans="1:11" s="6" customFormat="1">
      <c r="A157" s="46"/>
      <c r="B157" s="121" t="s">
        <v>114</v>
      </c>
      <c r="D157" s="7"/>
      <c r="G157" s="7"/>
    </row>
    <row r="158" spans="1:11" s="6" customFormat="1">
      <c r="A158" s="46"/>
      <c r="B158" s="121" t="s">
        <v>115</v>
      </c>
      <c r="D158" s="7"/>
      <c r="G158" s="7"/>
    </row>
    <row r="159" spans="1:11" s="6" customFormat="1">
      <c r="A159" s="46"/>
      <c r="B159" s="121" t="s">
        <v>116</v>
      </c>
      <c r="D159" s="7"/>
      <c r="G159" s="7"/>
    </row>
    <row r="160" spans="1:11">
      <c r="B160" s="85" t="s">
        <v>119</v>
      </c>
      <c r="C160" s="87"/>
      <c r="D160" s="88"/>
      <c r="E160" s="87"/>
      <c r="F160" s="87"/>
      <c r="G160" s="88"/>
    </row>
    <row r="161" spans="1:7" s="87" customFormat="1">
      <c r="A161" s="11"/>
      <c r="B161" s="85" t="s">
        <v>120</v>
      </c>
      <c r="D161" s="88"/>
      <c r="G161" s="88"/>
    </row>
    <row r="162" spans="1:7" s="87" customFormat="1">
      <c r="A162" s="11"/>
      <c r="B162" s="85"/>
      <c r="D162" s="88"/>
      <c r="G162" s="88"/>
    </row>
    <row r="163" spans="1:7" s="87" customFormat="1">
      <c r="A163" s="11"/>
      <c r="B163" s="85"/>
      <c r="D163" s="88"/>
      <c r="G163" s="88"/>
    </row>
    <row r="164" spans="1:7">
      <c r="B164" s="85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October 2013
&amp;RPrepared by MD Jones</oddHeader>
    <oddFooter>&amp;R&amp;8&amp;F</oddFooter>
  </headerFooter>
  <rowBreaks count="5" manualBreakCount="5">
    <brk id="15" max="16383" man="1"/>
    <brk id="51" max="16383" man="1"/>
    <brk id="69" max="16383" man="1"/>
    <brk id="98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2013-08-12T14:50:49Z</cp:lastPrinted>
  <dcterms:created xsi:type="dcterms:W3CDTF">2001-08-13T15:36:03Z</dcterms:created>
  <dcterms:modified xsi:type="dcterms:W3CDTF">2013-10-17T15:57:39Z</dcterms:modified>
</cp:coreProperties>
</file>