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May 2014\Business Manager\"/>
    </mc:Choice>
  </mc:AlternateContent>
  <bookViews>
    <workbookView xWindow="165" yWindow="45" windowWidth="11055" windowHeight="6900"/>
  </bookViews>
  <sheets>
    <sheet name="3-31-14" sheetId="1" r:id="rId1"/>
  </sheets>
  <definedNames>
    <definedName name="_xlnm.Print_Area" localSheetId="0">'3-31-14'!$B$2:$C$142</definedName>
    <definedName name="_xlnm.Print_Titles" localSheetId="0">'3-31-14'!$3:$4</definedName>
  </definedNames>
  <calcPr calcId="152511"/>
</workbook>
</file>

<file path=xl/calcChain.xml><?xml version="1.0" encoding="utf-8"?>
<calcChain xmlns="http://schemas.openxmlformats.org/spreadsheetml/2006/main">
  <c r="C125" i="1" l="1"/>
  <c r="C118" i="1"/>
  <c r="C103" i="1"/>
  <c r="C108" i="1"/>
  <c r="C102" i="1"/>
  <c r="C68" i="1" l="1"/>
  <c r="C64" i="1"/>
  <c r="C46" i="1"/>
  <c r="C35" i="1"/>
  <c r="C26" i="1"/>
  <c r="C24" i="1"/>
  <c r="C16" i="1"/>
  <c r="C9" i="1"/>
  <c r="C10" i="1"/>
  <c r="C133" i="1" l="1"/>
  <c r="C37" i="1"/>
  <c r="C18" i="1"/>
  <c r="C32" i="1"/>
  <c r="C43" i="1"/>
  <c r="C65" i="1"/>
  <c r="C57" i="1"/>
  <c r="C94" i="1"/>
  <c r="C70" i="1"/>
  <c r="C109" i="1"/>
  <c r="C127" i="1"/>
  <c r="C83" i="1"/>
  <c r="C87" i="1"/>
  <c r="C123" i="1"/>
  <c r="C53" i="1"/>
  <c r="C12" i="1"/>
  <c r="C129" i="1" l="1"/>
  <c r="C72" i="1"/>
  <c r="C38" i="1"/>
  <c r="C105" i="1"/>
  <c r="C111" i="1" s="1"/>
  <c r="C89" i="1"/>
  <c r="C19" i="1"/>
</calcChain>
</file>

<file path=xl/sharedStrings.xml><?xml version="1.0" encoding="utf-8"?>
<sst xmlns="http://schemas.openxmlformats.org/spreadsheetml/2006/main" count="97" uniqueCount="83">
  <si>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</si>
  <si>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</si>
  <si>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</si>
  <si>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</si>
  <si>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</si>
  <si>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</si>
  <si>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</si>
  <si>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</si>
  <si>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</si>
  <si>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</si>
  <si>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</si>
  <si>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</si>
  <si>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</si>
  <si>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</si>
  <si>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</si>
  <si>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</si>
  <si>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</si>
  <si>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</si>
  <si>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</si>
  <si>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</si>
  <si>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</si>
  <si>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</si>
  <si>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</si>
  <si>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</si>
  <si>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</si>
  <si>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</si>
  <si>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</si>
  <si>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</si>
  <si>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</si>
  <si>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</si>
  <si>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</si>
  <si>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</si>
  <si>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</si>
  <si>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</si>
  <si>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</si>
  <si>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</si>
  <si>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</si>
  <si>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</si>
  <si>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</si>
  <si>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</si>
  <si>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</si>
  <si>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</si>
  <si>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</si>
  <si>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</si>
  <si>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</si>
  <si>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</si>
  <si>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</si>
  <si>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</si>
  <si>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</si>
  <si>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</si>
  <si>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</si>
  <si>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</si>
  <si>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</si>
  <si>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</si>
  <si>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</si>
  <si>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</si>
  <si>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</si>
  <si>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</si>
  <si>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</si>
  <si>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</si>
  <si>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</si>
  <si>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</si>
  <si>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</si>
  <si>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</si>
  <si>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</si>
  <si>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t>NTHS-Transfer from General Fund</t>
  </si>
  <si>
    <t>Beginning Cash Balance-PNC</t>
  </si>
  <si>
    <t>Transfers from other accounts</t>
  </si>
  <si>
    <t>Less Disbursements</t>
  </si>
  <si>
    <t>Other Disbursements</t>
  </si>
  <si>
    <t>Ending Cash Balance-PNC</t>
  </si>
  <si>
    <t>Less transfers to General Fund-</t>
  </si>
  <si>
    <t xml:space="preserve">Less Check issued- </t>
  </si>
  <si>
    <t>Prepared by: Paul Fritz, Interim Business Manager</t>
  </si>
  <si>
    <t>PSDLAF ivestments</t>
  </si>
  <si>
    <t xml:space="preserve">                     General Fund FLEX Section 125-PNC</t>
  </si>
  <si>
    <t>Beginning Cash Balance-PNC -3/31/14 report</t>
  </si>
  <si>
    <t>Beginning Cash Balance - PSLAF- 3/31/14 report</t>
  </si>
  <si>
    <t>Payroll, VISA and ACH payments out, adjustments</t>
  </si>
  <si>
    <t>Transfers from Other Funds, adjustments</t>
  </si>
  <si>
    <t>Beginning Cash Balance - PNC- 3/31/14 report</t>
  </si>
  <si>
    <t>Less SkillsUSA-disbursements-checks/fees, adjustments</t>
  </si>
  <si>
    <t>April 2014- Monthly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</si>
</sst>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0"/>
      <color theme="6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5" fillId="2" borderId="0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2"/>
  <sheetViews>
    <sheetView showGridLines="0" tabSelected="1" topLeftCell="A34" zoomScale="150" zoomScaleNormal="150" workbookViewId="0">
      <selection activeCell="B18" sqref="B18"/>
    </sheetView>
  </sheetViews>
  <sheetFormatPr defaultColWidth="10.7109375" defaultRowHeight="12.75"/>
  <cols>
    <col min="1" max="1" width="6" style="1" customWidth="1"/>
    <col min="2" max="2" width="49.140625" style="1" customWidth="1"/>
    <col min="3" max="3" width="16.5703125" style="7" customWidth="1"/>
    <col min="4" max="16384" width="10.7109375" style="1"/>
  </cols>
  <sheetData>
    <row r="2" spans="2:4">
      <c r="B2" s="24" t="s">
        <v>36</v>
      </c>
      <c r="C2" s="24"/>
    </row>
    <row r="3" spans="2:4" s="2" customFormat="1">
      <c r="B3" s="24" t="s">
        <v>25</v>
      </c>
      <c r="C3" s="24"/>
      <c r="D3" s="2" t="s">
        <v>0</v>
      </c>
    </row>
    <row r="4" spans="2:4" s="2" customFormat="1">
      <c r="B4" s="25" t="s">
        <v>82</v>
      </c>
      <c r="C4" s="25"/>
    </row>
    <row r="5" spans="2:4" s="2" customFormat="1" ht="7.9" customHeight="1">
      <c r="C5" s="3"/>
    </row>
    <row r="6" spans="2:4" s="4" customFormat="1">
      <c r="B6" s="24" t="s">
        <v>48</v>
      </c>
      <c r="C6" s="24"/>
    </row>
    <row r="7" spans="2:4">
      <c r="B7" s="6" t="s">
        <v>3</v>
      </c>
      <c r="C7" s="7">
        <v>171822.1</v>
      </c>
    </row>
    <row r="8" spans="2:4">
      <c r="B8" s="4" t="s">
        <v>10</v>
      </c>
    </row>
    <row r="9" spans="2:4">
      <c r="B9" s="5" t="s">
        <v>4</v>
      </c>
      <c r="C9" s="7">
        <f>275625.25+366-5-46021-1680</f>
        <v>228285.25</v>
      </c>
    </row>
    <row r="10" spans="2:4">
      <c r="B10" s="5" t="s">
        <v>5</v>
      </c>
      <c r="C10" s="7">
        <f>29.14+14937.79</f>
        <v>14966.93</v>
      </c>
    </row>
    <row r="11" spans="2:4">
      <c r="B11" s="5" t="s">
        <v>29</v>
      </c>
      <c r="C11" s="13">
        <v>5441.25</v>
      </c>
    </row>
    <row r="12" spans="2:4">
      <c r="B12" s="5" t="s">
        <v>6</v>
      </c>
      <c r="C12" s="7">
        <f>SUM(C9:C11)</f>
        <v>248693.43</v>
      </c>
    </row>
    <row r="13" spans="2:4">
      <c r="B13" s="4" t="s">
        <v>7</v>
      </c>
    </row>
    <row r="14" spans="2:4">
      <c r="B14" s="1" t="s">
        <v>54</v>
      </c>
      <c r="C14" s="7">
        <v>286.27</v>
      </c>
    </row>
    <row r="15" spans="2:4">
      <c r="B15" s="1" t="s">
        <v>37</v>
      </c>
      <c r="C15" s="7">
        <v>9525.59</v>
      </c>
    </row>
    <row r="16" spans="2:4">
      <c r="B16" s="1" t="s">
        <v>8</v>
      </c>
      <c r="C16" s="7">
        <f>573.5+166.92+861.3+3059.5+321.02+166.92+7270.55+64+160</f>
        <v>12643.71</v>
      </c>
    </row>
    <row r="17" spans="2:5">
      <c r="B17" s="1" t="s">
        <v>39</v>
      </c>
      <c r="C17" s="13">
        <v>280000</v>
      </c>
    </row>
    <row r="18" spans="2:5">
      <c r="B18" s="1" t="s">
        <v>19</v>
      </c>
      <c r="C18" s="7">
        <f>SUM(C14:C17)</f>
        <v>302455.57</v>
      </c>
    </row>
    <row r="19" spans="2:5">
      <c r="B19" s="6" t="s">
        <v>9</v>
      </c>
      <c r="C19" s="14">
        <f>C7+C12-C18</f>
        <v>118059.96000000002</v>
      </c>
      <c r="D19" s="7"/>
      <c r="E19" s="7"/>
    </row>
    <row r="20" spans="2:5" ht="7.9" customHeight="1">
      <c r="B20" s="6"/>
    </row>
    <row r="21" spans="2:5">
      <c r="B21" s="24" t="s">
        <v>49</v>
      </c>
      <c r="C21" s="24"/>
    </row>
    <row r="22" spans="2:5">
      <c r="B22" s="6" t="s">
        <v>77</v>
      </c>
      <c r="C22" s="7">
        <v>1733919.32</v>
      </c>
    </row>
    <row r="23" spans="2:5">
      <c r="B23" s="4" t="s">
        <v>10</v>
      </c>
    </row>
    <row r="24" spans="2:5">
      <c r="B24" s="5" t="s">
        <v>38</v>
      </c>
      <c r="C24" s="7">
        <f>125000+155000</f>
        <v>280000</v>
      </c>
    </row>
    <row r="25" spans="2:5">
      <c r="B25" s="5" t="s">
        <v>30</v>
      </c>
      <c r="C25" s="7">
        <v>0</v>
      </c>
    </row>
    <row r="26" spans="2:5">
      <c r="B26" s="5" t="s">
        <v>27</v>
      </c>
      <c r="C26" s="7">
        <f>1.36+1421</f>
        <v>1422.36</v>
      </c>
    </row>
    <row r="27" spans="2:5">
      <c r="B27" s="1" t="s">
        <v>18</v>
      </c>
      <c r="C27" s="7">
        <v>9713</v>
      </c>
    </row>
    <row r="28" spans="2:5">
      <c r="B28" s="1" t="s">
        <v>13</v>
      </c>
      <c r="C28" s="7">
        <v>0</v>
      </c>
    </row>
    <row r="29" spans="2:5">
      <c r="B29" s="1" t="s">
        <v>14</v>
      </c>
      <c r="C29" s="7">
        <v>94806</v>
      </c>
    </row>
    <row r="30" spans="2:5">
      <c r="B30" s="1" t="s">
        <v>26</v>
      </c>
      <c r="C30" s="7">
        <v>25675</v>
      </c>
    </row>
    <row r="31" spans="2:5">
      <c r="B31" s="1" t="s">
        <v>15</v>
      </c>
      <c r="C31" s="13">
        <v>7270.55</v>
      </c>
    </row>
    <row r="32" spans="2:5">
      <c r="B32" s="5" t="s">
        <v>46</v>
      </c>
      <c r="C32" s="7">
        <f>SUM(C24:C31)</f>
        <v>418886.91</v>
      </c>
    </row>
    <row r="33" spans="2:5">
      <c r="B33" s="4" t="s">
        <v>7</v>
      </c>
    </row>
    <row r="34" spans="2:5">
      <c r="B34" s="1" t="s">
        <v>11</v>
      </c>
      <c r="C34" s="7">
        <v>191970.81</v>
      </c>
    </row>
    <row r="35" spans="2:5">
      <c r="B35" s="1" t="s">
        <v>78</v>
      </c>
      <c r="C35" s="7">
        <f>265626.77-809.31</f>
        <v>264817.46000000002</v>
      </c>
    </row>
    <row r="36" spans="2:5">
      <c r="B36" s="1" t="s">
        <v>35</v>
      </c>
      <c r="C36" s="13">
        <v>0</v>
      </c>
    </row>
    <row r="37" spans="2:5">
      <c r="B37" s="1" t="s">
        <v>47</v>
      </c>
      <c r="C37" s="13">
        <f>SUM(C34:C36)</f>
        <v>456788.27</v>
      </c>
    </row>
    <row r="38" spans="2:5">
      <c r="B38" s="6" t="s">
        <v>12</v>
      </c>
      <c r="C38" s="20">
        <f>SUM(C22+C32-C37)</f>
        <v>1696017.96</v>
      </c>
      <c r="D38" s="7"/>
      <c r="E38" s="7"/>
    </row>
    <row r="39" spans="2:5" ht="6.6" customHeight="1">
      <c r="B39" s="6"/>
      <c r="E39" s="7"/>
    </row>
    <row r="40" spans="2:5">
      <c r="B40" s="11" t="s">
        <v>44</v>
      </c>
      <c r="C40" s="17">
        <v>666659.37</v>
      </c>
    </row>
    <row r="41" spans="2:5">
      <c r="B41" s="11" t="s">
        <v>45</v>
      </c>
      <c r="C41" s="18">
        <v>1029358.59</v>
      </c>
    </row>
    <row r="42" spans="2:5">
      <c r="B42" s="11" t="s">
        <v>74</v>
      </c>
      <c r="C42" s="18">
        <v>0</v>
      </c>
    </row>
    <row r="43" spans="2:5">
      <c r="B43" s="12"/>
      <c r="C43" s="21">
        <f>SUM(C40:C42)</f>
        <v>1696017.96</v>
      </c>
      <c r="D43" s="7"/>
    </row>
    <row r="45" spans="2:5" s="9" customFormat="1">
      <c r="B45" s="24" t="s">
        <v>50</v>
      </c>
      <c r="C45" s="24"/>
    </row>
    <row r="46" spans="2:5">
      <c r="B46" s="6" t="s">
        <v>22</v>
      </c>
      <c r="C46" s="7">
        <f>105444.78+0.59</f>
        <v>105445.37</v>
      </c>
    </row>
    <row r="47" spans="2:5">
      <c r="B47" s="6"/>
    </row>
    <row r="48" spans="2:5">
      <c r="B48" s="1" t="s">
        <v>21</v>
      </c>
      <c r="C48" s="7">
        <v>0</v>
      </c>
    </row>
    <row r="49" spans="2:3">
      <c r="B49" s="1" t="s">
        <v>41</v>
      </c>
      <c r="C49" s="7">
        <v>0</v>
      </c>
    </row>
    <row r="51" spans="2:3">
      <c r="B51" s="1" t="s">
        <v>20</v>
      </c>
      <c r="C51" s="13">
        <v>0</v>
      </c>
    </row>
    <row r="53" spans="2:3">
      <c r="B53" s="6" t="s">
        <v>40</v>
      </c>
      <c r="C53" s="14">
        <f>C46+C48+C49-C51</f>
        <v>105445.37</v>
      </c>
    </row>
    <row r="54" spans="2:3">
      <c r="B54" s="6"/>
    </row>
    <row r="55" spans="2:3">
      <c r="B55" s="11" t="s">
        <v>42</v>
      </c>
      <c r="C55" s="17">
        <v>0.59</v>
      </c>
    </row>
    <row r="56" spans="2:3">
      <c r="B56" s="11" t="s">
        <v>43</v>
      </c>
      <c r="C56" s="18">
        <v>105444.78</v>
      </c>
    </row>
    <row r="57" spans="2:3">
      <c r="B57" s="11"/>
      <c r="C57" s="19">
        <f>SUM(C55:C56)</f>
        <v>105445.37</v>
      </c>
    </row>
    <row r="58" spans="2:3">
      <c r="B58" s="6"/>
    </row>
    <row r="59" spans="2:3">
      <c r="B59" s="26" t="s">
        <v>75</v>
      </c>
      <c r="C59" s="27"/>
    </row>
    <row r="60" spans="2:3">
      <c r="B60" s="6" t="s">
        <v>66</v>
      </c>
      <c r="C60" s="7">
        <v>1480.61</v>
      </c>
    </row>
    <row r="61" spans="2:3">
      <c r="B61" s="6"/>
    </row>
    <row r="62" spans="2:3">
      <c r="B62" s="4" t="s">
        <v>17</v>
      </c>
    </row>
    <row r="63" spans="2:3">
      <c r="B63" s="5" t="s">
        <v>4</v>
      </c>
      <c r="C63" s="7">
        <v>0</v>
      </c>
    </row>
    <row r="64" spans="2:3">
      <c r="B64" s="5" t="s">
        <v>67</v>
      </c>
      <c r="C64" s="13">
        <f>166.92+166.92</f>
        <v>333.84</v>
      </c>
    </row>
    <row r="65" spans="2:3">
      <c r="B65" s="5" t="s">
        <v>6</v>
      </c>
      <c r="C65" s="7">
        <f>SUM(C63:C64)</f>
        <v>333.84</v>
      </c>
    </row>
    <row r="66" spans="2:3">
      <c r="B66" s="6"/>
    </row>
    <row r="67" spans="2:3">
      <c r="B67" s="4" t="s">
        <v>68</v>
      </c>
    </row>
    <row r="68" spans="2:3">
      <c r="B68" s="5" t="s">
        <v>11</v>
      </c>
      <c r="C68" s="7">
        <f>91.28+25.75+800+0.1+87.69</f>
        <v>1004.8199999999999</v>
      </c>
    </row>
    <row r="69" spans="2:3">
      <c r="B69" s="5" t="s">
        <v>69</v>
      </c>
      <c r="C69" s="13">
        <v>0</v>
      </c>
    </row>
    <row r="70" spans="2:3">
      <c r="B70" s="6"/>
      <c r="C70" s="7">
        <f>SUM(C68:C69)</f>
        <v>1004.8199999999999</v>
      </c>
    </row>
    <row r="71" spans="2:3" ht="13.5" customHeight="1">
      <c r="B71" s="6"/>
    </row>
    <row r="72" spans="2:3">
      <c r="B72" s="6" t="s">
        <v>70</v>
      </c>
      <c r="C72" s="14">
        <f>C60+C65-C70</f>
        <v>809.62999999999988</v>
      </c>
    </row>
    <row r="73" spans="2:3">
      <c r="B73" s="6"/>
    </row>
    <row r="74" spans="2:3">
      <c r="B74" s="6"/>
    </row>
    <row r="75" spans="2:3">
      <c r="B75" s="6"/>
    </row>
    <row r="76" spans="2:3">
      <c r="B76" s="24" t="s">
        <v>57</v>
      </c>
      <c r="C76" s="24"/>
    </row>
    <row r="77" spans="2:3" s="29" customFormat="1">
      <c r="B77" s="28"/>
      <c r="C77" s="28"/>
    </row>
    <row r="78" spans="2:3">
      <c r="B78" s="6" t="s">
        <v>23</v>
      </c>
      <c r="C78" s="7">
        <v>334820.89</v>
      </c>
    </row>
    <row r="80" spans="2:3">
      <c r="B80" s="4" t="s">
        <v>17</v>
      </c>
    </row>
    <row r="81" spans="2:4">
      <c r="B81" s="1" t="s">
        <v>63</v>
      </c>
      <c r="C81" s="7">
        <v>0</v>
      </c>
    </row>
    <row r="82" spans="2:4">
      <c r="B82" s="1" t="s">
        <v>16</v>
      </c>
      <c r="C82" s="13">
        <v>0</v>
      </c>
    </row>
    <row r="83" spans="2:4">
      <c r="B83" s="1" t="s">
        <v>6</v>
      </c>
      <c r="C83" s="7">
        <f>SUM(C81:C82)</f>
        <v>0</v>
      </c>
    </row>
    <row r="84" spans="2:4">
      <c r="B84" s="4" t="s">
        <v>34</v>
      </c>
    </row>
    <row r="85" spans="2:4" s="7" customFormat="1">
      <c r="B85" s="1" t="s">
        <v>71</v>
      </c>
      <c r="C85" s="7">
        <v>0</v>
      </c>
      <c r="D85" s="1"/>
    </row>
    <row r="86" spans="2:4">
      <c r="B86" s="1" t="s">
        <v>72</v>
      </c>
      <c r="C86" s="13">
        <v>0</v>
      </c>
    </row>
    <row r="87" spans="2:4">
      <c r="C87" s="7">
        <f>SUM(C85:C86)</f>
        <v>0</v>
      </c>
    </row>
    <row r="88" spans="2:4">
      <c r="C88" s="13"/>
    </row>
    <row r="89" spans="2:4">
      <c r="B89" s="6" t="s">
        <v>24</v>
      </c>
      <c r="C89" s="14">
        <f>C78+C83-C87</f>
        <v>334820.89</v>
      </c>
      <c r="D89" s="7"/>
    </row>
    <row r="90" spans="2:4">
      <c r="B90" s="6"/>
    </row>
    <row r="91" spans="2:4">
      <c r="B91" s="11" t="s">
        <v>28</v>
      </c>
      <c r="C91" s="17">
        <v>792.69</v>
      </c>
    </row>
    <row r="92" spans="2:4">
      <c r="B92" s="11" t="s">
        <v>32</v>
      </c>
      <c r="C92" s="18">
        <v>333628.2</v>
      </c>
    </row>
    <row r="93" spans="2:4">
      <c r="B93" s="11"/>
      <c r="C93" s="19">
        <v>0</v>
      </c>
    </row>
    <row r="94" spans="2:4">
      <c r="B94" s="11"/>
      <c r="C94" s="19">
        <f>SUM(C91:C93)</f>
        <v>334420.89</v>
      </c>
      <c r="D94" s="7"/>
    </row>
    <row r="95" spans="2:4">
      <c r="B95" s="6"/>
    </row>
    <row r="97" spans="2:5">
      <c r="B97" s="24" t="s">
        <v>51</v>
      </c>
      <c r="C97" s="24"/>
    </row>
    <row r="98" spans="2:5" s="29" customFormat="1">
      <c r="B98" s="28"/>
      <c r="C98" s="28"/>
    </row>
    <row r="99" spans="2:5">
      <c r="B99" s="6" t="s">
        <v>76</v>
      </c>
      <c r="C99" s="7">
        <v>20162.14</v>
      </c>
    </row>
    <row r="100" spans="2:5" s="4" customFormat="1">
      <c r="B100" s="4" t="s">
        <v>17</v>
      </c>
      <c r="C100" s="15"/>
    </row>
    <row r="102" spans="2:5">
      <c r="B102" s="1" t="s">
        <v>58</v>
      </c>
      <c r="C102" s="7">
        <f>3244.23+575.9+95.6</f>
        <v>3915.73</v>
      </c>
    </row>
    <row r="103" spans="2:5">
      <c r="B103" s="1" t="s">
        <v>79</v>
      </c>
      <c r="C103" s="16">
        <f>573.5+861.3+7270.55+160+388.65-1809.36</f>
        <v>7444.64</v>
      </c>
    </row>
    <row r="104" spans="2:5">
      <c r="B104" s="1" t="s">
        <v>52</v>
      </c>
      <c r="C104" s="13">
        <v>0</v>
      </c>
    </row>
    <row r="105" spans="2:5">
      <c r="B105" s="1" t="s">
        <v>6</v>
      </c>
      <c r="C105" s="7">
        <f>SUM(C102:C104)</f>
        <v>11360.37</v>
      </c>
    </row>
    <row r="107" spans="2:5">
      <c r="B107" s="4" t="s">
        <v>31</v>
      </c>
      <c r="C107" s="7">
        <v>1925.43</v>
      </c>
    </row>
    <row r="108" spans="2:5">
      <c r="B108" s="1" t="s">
        <v>64</v>
      </c>
      <c r="C108" s="13">
        <f>15326.44</f>
        <v>15326.44</v>
      </c>
    </row>
    <row r="109" spans="2:5">
      <c r="C109" s="7">
        <f>SUM(C107:C108)</f>
        <v>17251.87</v>
      </c>
    </row>
    <row r="111" spans="2:5">
      <c r="B111" s="6" t="s">
        <v>9</v>
      </c>
      <c r="C111" s="14">
        <f>C99+C105-C109</f>
        <v>14270.640000000003</v>
      </c>
      <c r="D111" s="7"/>
      <c r="E111" s="7"/>
    </row>
    <row r="112" spans="2:5">
      <c r="B112" s="6"/>
    </row>
    <row r="113" spans="2:3">
      <c r="B113" s="24" t="s">
        <v>53</v>
      </c>
      <c r="C113" s="24"/>
    </row>
    <row r="114" spans="2:3">
      <c r="B114" s="28"/>
      <c r="C114" s="28"/>
    </row>
    <row r="115" spans="2:3">
      <c r="B115" s="6" t="s">
        <v>80</v>
      </c>
      <c r="C115" s="7">
        <v>11837.51</v>
      </c>
    </row>
    <row r="116" spans="2:3">
      <c r="B116" s="4" t="s">
        <v>17</v>
      </c>
      <c r="C116" s="15"/>
    </row>
    <row r="118" spans="2:3">
      <c r="B118" s="1" t="s">
        <v>59</v>
      </c>
      <c r="C118" s="7">
        <f>748</f>
        <v>748</v>
      </c>
    </row>
    <row r="119" spans="2:3">
      <c r="B119" s="1" t="s">
        <v>62</v>
      </c>
      <c r="C119" s="7">
        <v>64</v>
      </c>
    </row>
    <row r="120" spans="2:3">
      <c r="B120" s="1" t="s">
        <v>60</v>
      </c>
      <c r="C120" s="7">
        <v>182.5</v>
      </c>
    </row>
    <row r="121" spans="2:3">
      <c r="B121" s="1" t="s">
        <v>65</v>
      </c>
      <c r="C121" s="7">
        <v>0</v>
      </c>
    </row>
    <row r="122" spans="2:3">
      <c r="B122" s="1" t="s">
        <v>52</v>
      </c>
      <c r="C122" s="13">
        <v>0</v>
      </c>
    </row>
    <row r="123" spans="2:3">
      <c r="B123" s="1" t="s">
        <v>6</v>
      </c>
      <c r="C123" s="7">
        <f>SUM(C118:C122)</f>
        <v>994.5</v>
      </c>
    </row>
    <row r="125" spans="2:3">
      <c r="B125" s="5" t="s">
        <v>81</v>
      </c>
      <c r="C125" s="7">
        <f>5596.05+1756.14</f>
        <v>7352.1900000000005</v>
      </c>
    </row>
    <row r="126" spans="2:3">
      <c r="B126" s="5" t="s">
        <v>61</v>
      </c>
      <c r="C126" s="13">
        <v>0</v>
      </c>
    </row>
    <row r="127" spans="2:3">
      <c r="C127" s="7">
        <f>SUM(C125:C126)</f>
        <v>7352.1900000000005</v>
      </c>
    </row>
    <row r="129" spans="2:4">
      <c r="B129" s="6" t="s">
        <v>9</v>
      </c>
      <c r="C129" s="14">
        <f>C115+C123-C127</f>
        <v>5479.82</v>
      </c>
      <c r="D129" s="7"/>
    </row>
    <row r="130" spans="2:4">
      <c r="B130" s="6"/>
    </row>
    <row r="131" spans="2:4">
      <c r="B131" s="11" t="s">
        <v>55</v>
      </c>
      <c r="C131" s="22">
        <v>3861.42</v>
      </c>
    </row>
    <row r="132" spans="2:4">
      <c r="B132" s="11" t="s">
        <v>56</v>
      </c>
      <c r="C132" s="23">
        <v>1618.4</v>
      </c>
    </row>
    <row r="133" spans="2:4">
      <c r="B133" s="11"/>
      <c r="C133" s="22">
        <f>SUM(C131:C132)</f>
        <v>5479.82</v>
      </c>
      <c r="D133" s="7"/>
    </row>
    <row r="134" spans="2:4">
      <c r="B134" s="8"/>
      <c r="C134" s="10"/>
      <c r="D134" s="7"/>
    </row>
    <row r="135" spans="2:4">
      <c r="B135" s="1" t="s">
        <v>1</v>
      </c>
    </row>
    <row r="138" spans="2:4">
      <c r="B138" s="1" t="s">
        <v>33</v>
      </c>
    </row>
    <row r="139" spans="2:4">
      <c r="B139" s="1" t="s">
        <v>2</v>
      </c>
    </row>
    <row r="142" spans="2:4">
      <c r="B142" s="1" t="s">
        <v>73</v>
      </c>
    </row>
  </sheetData>
  <sortState ref="B42:D47">
    <sortCondition ref="D42:D47"/>
  </sortState>
  <mergeCells count="9">
    <mergeCell ref="B45:C45"/>
    <mergeCell ref="B76:C76"/>
    <mergeCell ref="B97:C97"/>
    <mergeCell ref="B113:C113"/>
    <mergeCell ref="B2:C2"/>
    <mergeCell ref="B3:C3"/>
    <mergeCell ref="B4:C4"/>
    <mergeCell ref="B6:C6"/>
    <mergeCell ref="B21:C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3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3-31-14</vt:lpstr>
      <vt:lpstr>'3-31-14'!Print_Area</vt:lpstr>
      <vt:lpstr>'3-31-14'!Print_Titles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Paul Fritz</cp:lastModifiedBy>
  <cp:lastPrinted>2014-05-14T17:02:23Z</cp:lastPrinted>
  <dcterms:created xsi:type="dcterms:W3CDTF">1997-08-12T17:26:54Z</dcterms:created>
  <dcterms:modified xsi:type="dcterms:W3CDTF">2014-05-14T17:04:26Z</dcterms:modified>
</cp:coreProperties>
</file>