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report'!$A$1:$I$164</definedName>
  </definedNames>
  <calcPr calcId="125725"/>
</workbook>
</file>

<file path=xl/calcChain.xml><?xml version="1.0" encoding="utf-8"?>
<calcChain xmlns="http://schemas.openxmlformats.org/spreadsheetml/2006/main">
  <c r="E13" i="1"/>
  <c r="D33"/>
  <c r="D30"/>
  <c r="D29"/>
  <c r="C4"/>
  <c r="C15"/>
  <c r="G141"/>
  <c r="C140"/>
  <c r="C139"/>
  <c r="D31"/>
  <c r="D34" s="1"/>
  <c r="D37"/>
  <c r="D38"/>
  <c r="C117"/>
  <c r="C49"/>
  <c r="C33"/>
  <c r="C34" s="1"/>
  <c r="C30"/>
  <c r="C29"/>
  <c r="E57"/>
  <c r="D64"/>
  <c r="F133"/>
  <c r="C131"/>
  <c r="C94"/>
  <c r="D94" s="1"/>
  <c r="D96" s="1"/>
  <c r="E141"/>
  <c r="E149" s="1"/>
  <c r="D141"/>
  <c r="D149" s="1"/>
  <c r="F140"/>
  <c r="D42"/>
  <c r="C141"/>
  <c r="C149" s="1"/>
  <c r="F141"/>
  <c r="E75"/>
  <c r="D15"/>
  <c r="E89"/>
  <c r="E88"/>
  <c r="E86"/>
  <c r="E85"/>
  <c r="E81"/>
  <c r="E80"/>
  <c r="E76"/>
  <c r="E61"/>
  <c r="E4"/>
  <c r="E14"/>
  <c r="E12"/>
  <c r="E11"/>
  <c r="E9"/>
  <c r="E8"/>
  <c r="E7"/>
  <c r="E6"/>
  <c r="C64"/>
  <c r="C91"/>
  <c r="D91"/>
  <c r="D77"/>
  <c r="D49"/>
  <c r="E87"/>
  <c r="C10"/>
  <c r="E58"/>
  <c r="E45"/>
  <c r="E41"/>
  <c r="E38"/>
  <c r="E40"/>
  <c r="E63"/>
  <c r="D82"/>
  <c r="F122"/>
  <c r="D10"/>
  <c r="F138"/>
  <c r="F128"/>
  <c r="C82"/>
  <c r="C111"/>
  <c r="D27"/>
  <c r="C27"/>
  <c r="H141"/>
  <c r="H131"/>
  <c r="F134"/>
  <c r="F139"/>
  <c r="E131"/>
  <c r="E144" s="1"/>
  <c r="E146" s="1"/>
  <c r="F129"/>
  <c r="F127"/>
  <c r="E68"/>
  <c r="D59"/>
  <c r="C59"/>
  <c r="C118"/>
  <c r="C119" s="1"/>
  <c r="E51"/>
  <c r="F130"/>
  <c r="D131"/>
  <c r="D144"/>
  <c r="D146" s="1"/>
  <c r="G131"/>
  <c r="G144"/>
  <c r="F126"/>
  <c r="C107"/>
  <c r="F124"/>
  <c r="C77"/>
  <c r="C96" s="1"/>
  <c r="C95" s="1"/>
  <c r="E62"/>
  <c r="E47"/>
  <c r="E29"/>
  <c r="G146"/>
  <c r="F131"/>
  <c r="F144" s="1"/>
  <c r="F146" s="1"/>
  <c r="I124"/>
  <c r="E67"/>
  <c r="C69"/>
  <c r="D69"/>
  <c r="C115"/>
  <c r="E48"/>
  <c r="E30"/>
  <c r="E33"/>
  <c r="I131"/>
  <c r="I144" s="1"/>
  <c r="I146" s="1"/>
  <c r="C42"/>
  <c r="E37"/>
  <c r="I141"/>
  <c r="F149"/>
  <c r="E42"/>
  <c r="F148" l="1"/>
  <c r="H144"/>
  <c r="H146" s="1"/>
  <c r="E91"/>
  <c r="C144"/>
  <c r="C146" s="1"/>
  <c r="C148" s="1"/>
  <c r="D148"/>
  <c r="E148"/>
  <c r="E82"/>
  <c r="E77"/>
  <c r="E15"/>
  <c r="E10"/>
</calcChain>
</file>

<file path=xl/sharedStrings.xml><?xml version="1.0" encoding="utf-8"?>
<sst xmlns="http://schemas.openxmlformats.org/spreadsheetml/2006/main" count="144" uniqueCount="123">
  <si>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</si>
  <si>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</si>
  <si>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</si>
  <si>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</si>
  <si>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</si>
  <si>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</si>
  <si>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</si>
  <si>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</si>
  <si>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</si>
  <si>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</si>
  <si>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</si>
  <si>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</si>
  <si>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</si>
  <si>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</si>
  <si>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</si>
  <si>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</si>
  <si>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</si>
  <si>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</si>
  <si>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</si>
  <si>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</si>
  <si>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</si>
  <si>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</si>
  <si>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</si>
  <si>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</si>
  <si>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</si>
  <si>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</si>
  <si>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</si>
  <si>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</si>
  <si>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</si>
  <si>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</si>
  <si>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</si>
  <si>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</si>
  <si>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</si>
  <si>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</si>
  <si>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</si>
  <si>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</si>
  <si>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</si>
  <si>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</si>
  <si>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</si>
  <si>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</si>
  <si>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</si>
  <si>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</si>
  <si>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</si>
  <si>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</si>
  <si>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</si>
  <si>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</si>
  <si>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</si>
  <si>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</si>
  <si>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</si>
  <si>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</si>
  <si>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</si>
  <si>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</si>
  <si>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</si>
  <si>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</si>
  <si>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</si>
  <si>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</si>
  <si>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</si>
  <si>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</si>
  <si>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</si>
  <si>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</si>
  <si>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</si>
  <si>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</si>
  <si>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</si>
  <si>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</si>
  <si>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</si>
  <si>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</si>
  <si>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</si>
  <si>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</si>
  <si>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</si>
  <si>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</si>
  <si>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</si>
  <si>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</si>
  <si>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</si>
  <si>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</si>
  <si>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</si>
  <si>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</si>
  <si>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</si>
  <si>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</si>
  <si>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</si>
  <si>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</si>
  <si>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</si>
  <si>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</si>
  <si>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</si>
  <si>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</si>
  <si>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</si>
  <si>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</si>
  <si>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</si>
  <si>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</si>
  <si>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</si>
  <si>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</si>
  <si>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</si>
  <si>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</si>
  <si>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</si>
  <si>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</si>
  <si>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</si>
  <si>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</si>
  <si>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</si>
  <si>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</si>
  <si>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</si>
  <si>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</si>
  <si>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</si>
  <si>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</si>
  <si>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</si>
  <si>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</si>
  <si>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</si>
  <si>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</si>
  <si>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Account balance -09/30/13</t>
  </si>
  <si>
    <t>Last update 9/30/13</t>
  </si>
  <si>
    <t>Jan 31, 2014</t>
  </si>
  <si>
    <t>-Reminder-Statement of Financial Interests due by May 1st</t>
  </si>
  <si>
    <t>Feb 28, 2014</t>
  </si>
  <si>
    <t>Feb 28,2014</t>
  </si>
  <si>
    <t>February 28, 2014</t>
  </si>
  <si>
    <t>ECVTS Foundation- PSDLAF</t>
  </si>
  <si>
    <t>ECVTS Foundation-PNC</t>
  </si>
  <si>
    <t>Total ECVTS Foundation</t>
  </si>
  <si>
    <t>ECVTS Foundation-ECF (Jan 2014)</t>
  </si>
  <si>
    <t>-NOREBT Meeting 3/18/14-Rates for 2014-15 attached to this report</t>
  </si>
  <si>
    <t>-ISO Audit of recruitment process</t>
  </si>
  <si>
    <t>-Working with Facility Director to develop asset listing and replacement schedules</t>
  </si>
  <si>
    <t>-Preparing for upgrade to payroll system including general ledger download for ProSoft</t>
  </si>
  <si>
    <t>-Food Service Survey planned for 3/31/14</t>
  </si>
  <si>
    <t>-Perkins Budget Review-No amendment will be required for this year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</si>
</sst>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2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10" fillId="2" borderId="11" xfId="0" applyFont="1" applyFill="1" applyBorder="1" applyAlignment="1">
      <alignment horizontal="center"/>
    </xf>
    <xf numFmtId="0" fontId="11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3" xfId="0" applyFont="1" applyFill="1" applyBorder="1"/>
    <xf numFmtId="44" fontId="3" fillId="0" borderId="0" xfId="2" applyFont="1" applyFill="1" applyBorder="1"/>
    <xf numFmtId="0" fontId="3" fillId="0" borderId="0" xfId="0" quotePrefix="1" applyFont="1" applyFill="1"/>
    <xf numFmtId="0" fontId="0" fillId="0" borderId="0" xfId="0" applyFill="1"/>
    <xf numFmtId="0" fontId="3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2"/>
  <sheetViews>
    <sheetView tabSelected="1" view="pageLayout" topLeftCell="A128" zoomScaleNormal="100" workbookViewId="0">
      <selection activeCell="E153" sqref="E153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67</v>
      </c>
      <c r="C1" s="78" t="s">
        <v>110</v>
      </c>
      <c r="D1" s="78" t="s">
        <v>108</v>
      </c>
      <c r="E1" s="82" t="s">
        <v>74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145"/>
      <c r="D3" s="38"/>
      <c r="E3" s="38"/>
      <c r="F3" s="7"/>
      <c r="G3" s="8"/>
    </row>
    <row r="4" spans="1:7">
      <c r="A4" s="46"/>
      <c r="B4" s="5" t="s">
        <v>13</v>
      </c>
      <c r="C4" s="109">
        <f>220795.19+1726940.53+105439.69</f>
        <v>2053175.41</v>
      </c>
      <c r="D4" s="38">
        <v>1737507.55</v>
      </c>
      <c r="E4" s="38">
        <f>C4-D4</f>
        <v>315667.85999999987</v>
      </c>
      <c r="F4" s="7"/>
      <c r="G4" s="8"/>
    </row>
    <row r="5" spans="1:7" ht="7.5" customHeight="1">
      <c r="A5" s="46"/>
      <c r="B5" s="5"/>
      <c r="C5" s="109"/>
      <c r="D5" s="38"/>
      <c r="E5" s="38"/>
      <c r="F5" s="7"/>
      <c r="G5" s="8"/>
    </row>
    <row r="6" spans="1:7">
      <c r="A6" s="46"/>
      <c r="B6" s="5" t="s">
        <v>73</v>
      </c>
      <c r="C6" s="109">
        <v>334412.65000000002</v>
      </c>
      <c r="D6" s="38">
        <v>334412.65000000002</v>
      </c>
      <c r="E6" s="38">
        <f t="shared" ref="E6:E15" si="0">C6-D6</f>
        <v>0</v>
      </c>
      <c r="F6" s="7"/>
      <c r="G6" s="8"/>
    </row>
    <row r="7" spans="1:7">
      <c r="A7" s="46"/>
      <c r="B7" s="5" t="s">
        <v>1</v>
      </c>
      <c r="C7" s="109">
        <v>23771.25</v>
      </c>
      <c r="D7" s="38">
        <v>18298.349999999999</v>
      </c>
      <c r="E7" s="38">
        <f t="shared" si="0"/>
        <v>5472.9000000000015</v>
      </c>
      <c r="F7" s="7"/>
      <c r="G7" s="8"/>
    </row>
    <row r="8" spans="1:7">
      <c r="A8" s="46"/>
      <c r="B8" s="5" t="s">
        <v>2</v>
      </c>
      <c r="C8" s="109">
        <v>4127.66</v>
      </c>
      <c r="D8" s="38">
        <v>6512.01</v>
      </c>
      <c r="E8" s="38">
        <f t="shared" si="0"/>
        <v>-2384.3500000000004</v>
      </c>
      <c r="F8" s="7"/>
      <c r="G8" s="8"/>
    </row>
    <row r="9" spans="1:7">
      <c r="A9" s="46"/>
      <c r="B9" s="5" t="s">
        <v>72</v>
      </c>
      <c r="C9" s="109">
        <v>1574.08</v>
      </c>
      <c r="D9" s="38">
        <v>1240.24</v>
      </c>
      <c r="E9" s="38">
        <f t="shared" si="0"/>
        <v>333.83999999999992</v>
      </c>
      <c r="F9" s="7"/>
      <c r="G9" s="8"/>
    </row>
    <row r="10" spans="1:7">
      <c r="A10" s="46"/>
      <c r="B10" s="5" t="s">
        <v>32</v>
      </c>
      <c r="C10" s="118">
        <f>SUM(C4:C9)</f>
        <v>2417061.0500000003</v>
      </c>
      <c r="D10" s="88">
        <f>SUM(D4:D9)</f>
        <v>2097970.8000000003</v>
      </c>
      <c r="E10" s="88">
        <f t="shared" si="0"/>
        <v>319090.25</v>
      </c>
      <c r="F10" s="7"/>
      <c r="G10" s="8"/>
    </row>
    <row r="11" spans="1:7" ht="7.5" customHeight="1">
      <c r="A11" s="46"/>
      <c r="B11" s="5"/>
      <c r="C11" s="109"/>
      <c r="D11" s="38"/>
      <c r="E11" s="38">
        <f t="shared" si="0"/>
        <v>0</v>
      </c>
      <c r="F11" s="7"/>
      <c r="G11" s="8"/>
    </row>
    <row r="12" spans="1:7">
      <c r="A12" s="46"/>
      <c r="B12" s="145" t="s">
        <v>113</v>
      </c>
      <c r="C12" s="109">
        <v>9157.74</v>
      </c>
      <c r="D12" s="38">
        <v>8994.11</v>
      </c>
      <c r="E12" s="38">
        <f t="shared" si="0"/>
        <v>163.6299999999992</v>
      </c>
      <c r="F12" s="7"/>
      <c r="G12" s="8"/>
    </row>
    <row r="13" spans="1:7" s="86" customFormat="1">
      <c r="A13" s="46"/>
      <c r="B13" s="145" t="s">
        <v>114</v>
      </c>
      <c r="C13" s="109">
        <v>106456.71</v>
      </c>
      <c r="D13" s="38">
        <v>9181</v>
      </c>
      <c r="E13" s="38">
        <f t="shared" si="0"/>
        <v>97275.71</v>
      </c>
      <c r="F13" s="146"/>
    </row>
    <row r="14" spans="1:7">
      <c r="A14" s="46"/>
      <c r="B14" s="145" t="s">
        <v>116</v>
      </c>
      <c r="C14" s="109">
        <v>211205.83</v>
      </c>
      <c r="D14" s="38">
        <v>215257.3</v>
      </c>
      <c r="E14" s="38">
        <f t="shared" si="0"/>
        <v>-4051.4700000000012</v>
      </c>
      <c r="F14" s="9"/>
      <c r="G14" s="8"/>
    </row>
    <row r="15" spans="1:7">
      <c r="A15" s="46"/>
      <c r="B15" s="10" t="s">
        <v>115</v>
      </c>
      <c r="C15" s="118">
        <f>SUM(C12:C14)</f>
        <v>326820.28000000003</v>
      </c>
      <c r="D15" s="88">
        <f>SUM(D12:D14)</f>
        <v>233432.40999999997</v>
      </c>
      <c r="E15" s="88">
        <f t="shared" si="0"/>
        <v>93387.870000000054</v>
      </c>
      <c r="F15" s="9"/>
      <c r="G15" s="8"/>
    </row>
    <row r="16" spans="1:7" ht="12" customHeight="1">
      <c r="A16" s="46"/>
      <c r="B16" s="6"/>
      <c r="C16" s="6"/>
      <c r="D16" s="7"/>
      <c r="E16" s="6"/>
      <c r="F16" s="6"/>
    </row>
    <row r="17" spans="1:11" ht="12" customHeight="1">
      <c r="A17" s="48">
        <v>2</v>
      </c>
      <c r="B17" s="43" t="s">
        <v>69</v>
      </c>
      <c r="C17" s="60"/>
      <c r="D17" s="61" t="s">
        <v>111</v>
      </c>
      <c r="E17" s="39"/>
      <c r="F17" s="9"/>
      <c r="G17" s="8"/>
    </row>
    <row r="18" spans="1:11" ht="12" customHeight="1">
      <c r="A18" s="48"/>
      <c r="B18" s="55" t="s">
        <v>76</v>
      </c>
      <c r="C18" s="33"/>
      <c r="D18" s="77" t="s">
        <v>86</v>
      </c>
      <c r="E18" s="34"/>
      <c r="F18" s="9"/>
      <c r="G18" s="8"/>
    </row>
    <row r="19" spans="1:11">
      <c r="A19" s="48"/>
      <c r="B19" s="44" t="s">
        <v>25</v>
      </c>
      <c r="C19" s="51" t="s">
        <v>4</v>
      </c>
      <c r="D19" s="52" t="s">
        <v>26</v>
      </c>
      <c r="E19" s="83" t="s">
        <v>6</v>
      </c>
      <c r="F19" s="9"/>
      <c r="G19" s="8"/>
    </row>
    <row r="20" spans="1:11" ht="7.5" customHeight="1">
      <c r="A20" s="48"/>
      <c r="B20" s="65"/>
      <c r="C20" s="62"/>
      <c r="D20" s="63"/>
      <c r="E20" s="64"/>
      <c r="F20" s="9"/>
      <c r="G20" s="8"/>
    </row>
    <row r="21" spans="1:11">
      <c r="A21" s="48"/>
      <c r="B21" s="53" t="s">
        <v>3</v>
      </c>
      <c r="C21" s="62"/>
      <c r="D21" s="63"/>
      <c r="E21" s="64"/>
      <c r="F21" s="9"/>
      <c r="G21" s="8"/>
      <c r="K21" s="9" t="s">
        <v>83</v>
      </c>
    </row>
    <row r="22" spans="1:11">
      <c r="A22" s="48"/>
      <c r="B22" s="20" t="s">
        <v>94</v>
      </c>
      <c r="C22" s="23"/>
      <c r="D22" s="18"/>
      <c r="E22" s="25"/>
      <c r="F22" s="9"/>
      <c r="G22" s="8"/>
    </row>
    <row r="23" spans="1:11">
      <c r="A23" s="48"/>
      <c r="B23" s="5" t="s">
        <v>53</v>
      </c>
      <c r="C23" s="12">
        <v>884725</v>
      </c>
      <c r="D23" s="12">
        <v>787724.81</v>
      </c>
      <c r="E23" s="79"/>
      <c r="F23" s="9"/>
    </row>
    <row r="24" spans="1:11">
      <c r="A24" s="48"/>
      <c r="B24" s="5" t="s">
        <v>46</v>
      </c>
      <c r="C24" s="12">
        <v>128250</v>
      </c>
      <c r="D24" s="12">
        <v>225250</v>
      </c>
      <c r="E24" s="79"/>
      <c r="F24" s="9"/>
      <c r="G24" s="8"/>
    </row>
    <row r="25" spans="1:11">
      <c r="A25" s="48"/>
      <c r="B25" s="5" t="s">
        <v>44</v>
      </c>
      <c r="C25" s="12">
        <v>521499</v>
      </c>
      <c r="D25" s="12">
        <v>521499</v>
      </c>
      <c r="E25" s="79"/>
      <c r="F25" s="9"/>
      <c r="G25" s="8"/>
    </row>
    <row r="26" spans="1:11">
      <c r="A26" s="48"/>
      <c r="B26" s="5" t="s">
        <v>45</v>
      </c>
      <c r="C26" s="26">
        <v>137841</v>
      </c>
      <c r="D26" s="26">
        <v>137841</v>
      </c>
      <c r="E26" s="79"/>
      <c r="F26" s="9"/>
      <c r="G26" s="8"/>
    </row>
    <row r="27" spans="1:11">
      <c r="A27" s="48"/>
      <c r="B27" s="5"/>
      <c r="C27" s="12">
        <f>SUM(C23:C26)</f>
        <v>1672315</v>
      </c>
      <c r="D27" s="12">
        <f>SUM(D23:D26)</f>
        <v>1672314.81</v>
      </c>
      <c r="E27" s="79"/>
      <c r="F27" s="9"/>
      <c r="G27" s="8"/>
    </row>
    <row r="28" spans="1:11" ht="7.5" customHeight="1">
      <c r="A28" s="48"/>
      <c r="B28" s="5"/>
      <c r="C28" s="12"/>
      <c r="D28" s="12"/>
      <c r="E28" s="79"/>
      <c r="F28" s="9"/>
      <c r="G28" s="8"/>
    </row>
    <row r="29" spans="1:11">
      <c r="A29" s="48"/>
      <c r="B29" s="5" t="s">
        <v>84</v>
      </c>
      <c r="C29" s="12">
        <f>5803371-(557781+122252+266468+308100+5000)</f>
        <v>4543770</v>
      </c>
      <c r="D29" s="12">
        <f>3717260.15-(5741+231075+88838.8+64860.41+26204+381542.81)</f>
        <v>2918998.13</v>
      </c>
      <c r="E29" s="90">
        <f>D29/C29</f>
        <v>0.64241766858797866</v>
      </c>
      <c r="F29" s="22"/>
      <c r="H29" s="16"/>
      <c r="K29" s="16" t="s">
        <v>93</v>
      </c>
    </row>
    <row r="30" spans="1:11">
      <c r="A30" s="48"/>
      <c r="B30" s="5" t="s">
        <v>85</v>
      </c>
      <c r="C30" s="26">
        <f>557781+122252+266468+308100+5000</f>
        <v>1259601</v>
      </c>
      <c r="D30" s="26">
        <f>3717260.15-2918998</f>
        <v>798262.14999999991</v>
      </c>
      <c r="E30" s="90">
        <f>D30/C30</f>
        <v>0.63374207387895043</v>
      </c>
      <c r="F30" s="9"/>
      <c r="G30" s="16"/>
      <c r="H30" s="16"/>
    </row>
    <row r="31" spans="1:11">
      <c r="A31" s="48"/>
      <c r="B31" s="5" t="s">
        <v>39</v>
      </c>
      <c r="C31" s="12">
        <v>5803371</v>
      </c>
      <c r="D31" s="12">
        <f>D30+D29</f>
        <v>3717260.28</v>
      </c>
      <c r="E31" s="90"/>
      <c r="F31" s="9"/>
      <c r="G31" s="16"/>
      <c r="H31" s="16"/>
    </row>
    <row r="32" spans="1:11" ht="7.5" customHeight="1">
      <c r="A32" s="48"/>
      <c r="B32" s="5"/>
      <c r="C32" s="12"/>
      <c r="D32" s="12"/>
      <c r="E32" s="90"/>
      <c r="F32" s="9"/>
      <c r="G32" s="16"/>
      <c r="H32" s="16"/>
    </row>
    <row r="33" spans="1:8">
      <c r="A33" s="48"/>
      <c r="B33" s="5" t="s">
        <v>19</v>
      </c>
      <c r="C33" s="26">
        <f>5515541+308100</f>
        <v>5823641</v>
      </c>
      <c r="D33" s="26">
        <f>3036641.2+203131.09</f>
        <v>3239772.29</v>
      </c>
      <c r="E33" s="90">
        <f>D33/C33</f>
        <v>0.55631387477353089</v>
      </c>
      <c r="F33" s="9"/>
      <c r="G33" s="8"/>
    </row>
    <row r="34" spans="1:8">
      <c r="A34" s="48"/>
      <c r="B34" s="5" t="s">
        <v>12</v>
      </c>
      <c r="C34" s="12">
        <f>C31-C33</f>
        <v>-20270</v>
      </c>
      <c r="D34" s="12">
        <f>D31-D33</f>
        <v>477487.98999999976</v>
      </c>
      <c r="E34" s="79"/>
      <c r="F34" s="9"/>
      <c r="G34" s="8"/>
    </row>
    <row r="35" spans="1:8" ht="7.5" customHeight="1">
      <c r="A35" s="48"/>
      <c r="B35" s="5"/>
      <c r="C35" s="12"/>
      <c r="D35" s="12"/>
      <c r="E35" s="79"/>
      <c r="F35" s="9"/>
      <c r="G35" s="8"/>
    </row>
    <row r="36" spans="1:8">
      <c r="A36" s="48"/>
      <c r="B36" s="20" t="s">
        <v>50</v>
      </c>
      <c r="C36" s="12"/>
      <c r="D36" s="12"/>
      <c r="E36" s="79"/>
      <c r="F36" s="9"/>
      <c r="G36" s="8"/>
    </row>
    <row r="37" spans="1:8">
      <c r="A37" s="48"/>
      <c r="B37" s="5" t="s">
        <v>53</v>
      </c>
      <c r="C37" s="12">
        <v>884725</v>
      </c>
      <c r="D37" s="12">
        <f>787725-250000-57725</f>
        <v>480000</v>
      </c>
      <c r="E37" s="89">
        <f t="shared" ref="E37:E38" si="1">D37-C37</f>
        <v>-404725</v>
      </c>
      <c r="F37" s="9"/>
      <c r="G37" s="8"/>
    </row>
    <row r="38" spans="1:8">
      <c r="A38" s="48"/>
      <c r="B38" s="5" t="s">
        <v>46</v>
      </c>
      <c r="C38" s="12">
        <v>128250</v>
      </c>
      <c r="D38" s="12">
        <f>225250+57725</f>
        <v>282975</v>
      </c>
      <c r="E38" s="89">
        <f t="shared" si="1"/>
        <v>154725</v>
      </c>
      <c r="F38" s="9"/>
      <c r="G38" s="8"/>
    </row>
    <row r="39" spans="1:8" s="86" customFormat="1">
      <c r="A39" s="48"/>
      <c r="B39" s="5" t="s">
        <v>104</v>
      </c>
      <c r="C39" s="12">
        <v>0</v>
      </c>
      <c r="D39" s="12">
        <v>250000</v>
      </c>
      <c r="E39" s="89"/>
      <c r="F39" s="87"/>
    </row>
    <row r="40" spans="1:8">
      <c r="A40" s="48"/>
      <c r="B40" s="5" t="s">
        <v>44</v>
      </c>
      <c r="C40" s="12">
        <v>521499</v>
      </c>
      <c r="D40" s="12">
        <v>521499</v>
      </c>
      <c r="E40" s="89">
        <f>D40-C40</f>
        <v>0</v>
      </c>
      <c r="F40" s="9"/>
      <c r="G40" s="8"/>
    </row>
    <row r="41" spans="1:8">
      <c r="A41" s="48"/>
      <c r="B41" s="5" t="s">
        <v>45</v>
      </c>
      <c r="C41" s="26">
        <v>148427</v>
      </c>
      <c r="D41" s="26">
        <v>148427</v>
      </c>
      <c r="E41" s="91">
        <f t="shared" ref="E41:E42" si="2">D41-C41</f>
        <v>0</v>
      </c>
      <c r="F41" s="9"/>
      <c r="G41" s="8"/>
    </row>
    <row r="42" spans="1:8">
      <c r="A42" s="48"/>
      <c r="B42" s="5"/>
      <c r="C42" s="12">
        <f>SUM(C37:C41)</f>
        <v>1682901</v>
      </c>
      <c r="D42" s="12">
        <f>SUM(D37:D41)</f>
        <v>1682901</v>
      </c>
      <c r="E42" s="89">
        <f t="shared" si="2"/>
        <v>0</v>
      </c>
      <c r="F42" s="9"/>
      <c r="G42" s="8"/>
    </row>
    <row r="43" spans="1:8" ht="7.5" customHeight="1">
      <c r="A43" s="48"/>
      <c r="B43" s="5"/>
      <c r="C43" s="12"/>
      <c r="D43" s="12"/>
      <c r="E43" s="79"/>
      <c r="F43" s="9"/>
      <c r="G43" s="8"/>
    </row>
    <row r="44" spans="1:8">
      <c r="A44" s="48"/>
      <c r="B44" s="80" t="s">
        <v>5</v>
      </c>
      <c r="C44" s="23"/>
      <c r="D44" s="18"/>
      <c r="E44" s="25"/>
      <c r="F44" s="9"/>
      <c r="G44" s="8"/>
    </row>
    <row r="45" spans="1:8">
      <c r="A45" s="48"/>
      <c r="B45" s="5" t="s">
        <v>95</v>
      </c>
      <c r="C45" s="12">
        <v>146076</v>
      </c>
      <c r="D45" s="12">
        <v>146076</v>
      </c>
      <c r="E45" s="27">
        <f t="shared" ref="E45" si="3">D45-C45</f>
        <v>0</v>
      </c>
      <c r="F45" s="9"/>
      <c r="G45" s="8"/>
    </row>
    <row r="46" spans="1:8" ht="7.5" customHeight="1">
      <c r="A46" s="48"/>
      <c r="B46" s="5"/>
      <c r="C46" s="12"/>
      <c r="D46" s="12"/>
      <c r="E46" s="79"/>
      <c r="F46" s="9"/>
      <c r="G46" s="8"/>
    </row>
    <row r="47" spans="1:8">
      <c r="A47" s="48"/>
      <c r="B47" s="75" t="s">
        <v>11</v>
      </c>
      <c r="C47" s="12">
        <v>225356</v>
      </c>
      <c r="D47" s="12">
        <v>157493.5</v>
      </c>
      <c r="E47" s="90">
        <f>D47/C47</f>
        <v>0.69886535082269829</v>
      </c>
      <c r="F47" s="16"/>
      <c r="G47" s="8"/>
      <c r="H47" s="15"/>
    </row>
    <row r="48" spans="1:8">
      <c r="A48" s="48"/>
      <c r="B48" s="75" t="s">
        <v>19</v>
      </c>
      <c r="C48" s="26">
        <v>207922</v>
      </c>
      <c r="D48" s="26">
        <v>137322.79999999999</v>
      </c>
      <c r="E48" s="90">
        <f>D48/C48</f>
        <v>0.6604534392704956</v>
      </c>
      <c r="F48" s="9"/>
      <c r="G48" s="8"/>
    </row>
    <row r="49" spans="1:7">
      <c r="A49" s="48"/>
      <c r="B49" s="76" t="s">
        <v>82</v>
      </c>
      <c r="C49" s="12">
        <f>C47-C48</f>
        <v>17434</v>
      </c>
      <c r="D49" s="12">
        <f>D47-D48</f>
        <v>20170.700000000012</v>
      </c>
      <c r="E49" s="79"/>
      <c r="F49" s="9"/>
      <c r="G49" s="8"/>
    </row>
    <row r="50" spans="1:7" ht="7.5" customHeight="1">
      <c r="A50" s="48"/>
      <c r="B50" s="5"/>
      <c r="C50" s="12"/>
      <c r="D50" s="12"/>
      <c r="E50" s="79"/>
      <c r="F50" s="9"/>
      <c r="G50" s="8"/>
    </row>
    <row r="51" spans="1:7">
      <c r="A51" s="48"/>
      <c r="B51" s="10" t="s">
        <v>51</v>
      </c>
      <c r="C51" s="26">
        <v>146076</v>
      </c>
      <c r="D51" s="26">
        <v>146076</v>
      </c>
      <c r="E51" s="91">
        <f>D51-C51</f>
        <v>0</v>
      </c>
      <c r="F51" s="9"/>
      <c r="G51" s="8"/>
    </row>
    <row r="52" spans="1:7" ht="6.75" customHeight="1">
      <c r="A52" s="48"/>
      <c r="C52" s="9"/>
      <c r="D52" s="8"/>
      <c r="F52" s="9"/>
      <c r="G52" s="8"/>
    </row>
    <row r="53" spans="1:7">
      <c r="A53" s="48">
        <v>3</v>
      </c>
      <c r="B53" s="67" t="s">
        <v>70</v>
      </c>
      <c r="C53" s="35"/>
      <c r="D53" s="84" t="s">
        <v>112</v>
      </c>
      <c r="E53" s="39"/>
      <c r="F53" s="9"/>
      <c r="G53" s="8"/>
    </row>
    <row r="54" spans="1:7">
      <c r="A54" s="48"/>
      <c r="B54" s="68" t="s">
        <v>77</v>
      </c>
      <c r="C54" s="35"/>
      <c r="D54" s="50"/>
      <c r="E54" s="39"/>
      <c r="F54" s="9"/>
      <c r="G54" s="8"/>
    </row>
    <row r="55" spans="1:7">
      <c r="A55" s="48"/>
      <c r="B55" s="69" t="s">
        <v>25</v>
      </c>
      <c r="C55" s="51" t="s">
        <v>4</v>
      </c>
      <c r="D55" s="52" t="s">
        <v>27</v>
      </c>
      <c r="E55" s="53" t="s">
        <v>6</v>
      </c>
      <c r="F55" s="9"/>
      <c r="G55" s="8"/>
    </row>
    <row r="56" spans="1:7">
      <c r="A56" s="48"/>
      <c r="B56" s="20" t="s">
        <v>94</v>
      </c>
      <c r="C56" s="23"/>
      <c r="D56" s="18"/>
      <c r="E56" s="25"/>
      <c r="F56" s="9"/>
      <c r="G56" s="8"/>
    </row>
    <row r="57" spans="1:7">
      <c r="A57" s="48"/>
      <c r="B57" s="5" t="s">
        <v>54</v>
      </c>
      <c r="C57" s="12">
        <v>6649.07</v>
      </c>
      <c r="D57" s="12">
        <v>6649.07</v>
      </c>
      <c r="E57" s="24">
        <f>D57-C57</f>
        <v>0</v>
      </c>
      <c r="F57" s="9"/>
      <c r="G57" s="8"/>
    </row>
    <row r="58" spans="1:7">
      <c r="A58" s="48"/>
      <c r="B58" s="5" t="s">
        <v>88</v>
      </c>
      <c r="C58" s="26">
        <v>29532.03</v>
      </c>
      <c r="D58" s="26">
        <v>29532.03</v>
      </c>
      <c r="E58" s="24">
        <f t="shared" ref="E58" si="4">D58-C58</f>
        <v>0</v>
      </c>
      <c r="F58" s="9"/>
      <c r="G58" s="8"/>
    </row>
    <row r="59" spans="1:7">
      <c r="A59" s="48"/>
      <c r="B59" s="5"/>
      <c r="C59" s="12">
        <f>SUM(C57:C58)</f>
        <v>36181.1</v>
      </c>
      <c r="D59" s="12">
        <f>SUM(D57:D58)</f>
        <v>36181.1</v>
      </c>
      <c r="E59" s="79"/>
      <c r="F59" s="9"/>
      <c r="G59" s="8"/>
    </row>
    <row r="60" spans="1:7" ht="7.5" customHeight="1">
      <c r="A60" s="48"/>
      <c r="B60" s="5"/>
      <c r="C60" s="12"/>
      <c r="D60" s="17"/>
      <c r="E60" s="79"/>
      <c r="F60" s="9"/>
      <c r="G60" s="8"/>
    </row>
    <row r="61" spans="1:7">
      <c r="A61" s="48"/>
      <c r="B61" s="5" t="s">
        <v>48</v>
      </c>
      <c r="C61" s="12">
        <v>192905</v>
      </c>
      <c r="D61" s="12">
        <v>126228.24</v>
      </c>
      <c r="E61" s="90">
        <f>D61/C61</f>
        <v>0.65435442316165993</v>
      </c>
      <c r="F61" s="9"/>
      <c r="G61" s="8"/>
    </row>
    <row r="62" spans="1:7">
      <c r="A62" s="48"/>
      <c r="B62" s="5" t="s">
        <v>47</v>
      </c>
      <c r="C62" s="12">
        <v>188805</v>
      </c>
      <c r="D62" s="12">
        <v>102738.44</v>
      </c>
      <c r="E62" s="90">
        <f>D62/C62</f>
        <v>0.54415105532162811</v>
      </c>
      <c r="F62" s="9"/>
      <c r="G62" s="8"/>
    </row>
    <row r="63" spans="1:7">
      <c r="A63" s="48"/>
      <c r="B63" s="5" t="s">
        <v>49</v>
      </c>
      <c r="C63" s="26">
        <v>4100</v>
      </c>
      <c r="D63" s="26">
        <v>0</v>
      </c>
      <c r="E63" s="90">
        <f>D63/C63</f>
        <v>0</v>
      </c>
      <c r="F63" s="9"/>
      <c r="G63" s="8"/>
    </row>
    <row r="64" spans="1:7">
      <c r="A64" s="48"/>
      <c r="B64" s="5" t="s">
        <v>89</v>
      </c>
      <c r="C64" s="12">
        <f>C61-C62-C63</f>
        <v>0</v>
      </c>
      <c r="D64" s="12">
        <f>D61-D62-D63</f>
        <v>23489.800000000003</v>
      </c>
      <c r="E64" s="79"/>
      <c r="F64" s="9"/>
      <c r="G64" s="8"/>
    </row>
    <row r="65" spans="1:7" ht="7.5" customHeight="1">
      <c r="A65" s="48"/>
      <c r="B65" s="5"/>
      <c r="C65" s="12"/>
      <c r="D65" s="12"/>
      <c r="E65" s="79"/>
      <c r="F65" s="9"/>
      <c r="G65" s="8"/>
    </row>
    <row r="66" spans="1:7">
      <c r="A66" s="48"/>
      <c r="B66" s="20" t="s">
        <v>52</v>
      </c>
      <c r="C66" s="12"/>
      <c r="D66" s="12"/>
      <c r="E66" s="79"/>
      <c r="F66" s="9"/>
      <c r="G66" s="8"/>
    </row>
    <row r="67" spans="1:7">
      <c r="A67" s="48"/>
      <c r="B67" s="5" t="s">
        <v>54</v>
      </c>
      <c r="C67" s="12">
        <v>6649.07</v>
      </c>
      <c r="D67" s="12">
        <v>6649.07</v>
      </c>
      <c r="E67" s="92">
        <f t="shared" ref="E67:E68" si="5">D67-C67</f>
        <v>0</v>
      </c>
      <c r="F67" s="9"/>
      <c r="G67" s="8"/>
    </row>
    <row r="68" spans="1:7">
      <c r="A68" s="48"/>
      <c r="B68" s="5" t="s">
        <v>87</v>
      </c>
      <c r="C68" s="26">
        <v>29532.03</v>
      </c>
      <c r="D68" s="26">
        <v>29532.03</v>
      </c>
      <c r="E68" s="24">
        <f t="shared" si="5"/>
        <v>0</v>
      </c>
      <c r="F68" s="9"/>
      <c r="G68" s="8"/>
    </row>
    <row r="69" spans="1:7">
      <c r="A69" s="48"/>
      <c r="B69" s="45"/>
      <c r="C69" s="26">
        <f>SUM(C67:C68)</f>
        <v>36181.1</v>
      </c>
      <c r="D69" s="26">
        <f>SUM(D67:D68)</f>
        <v>36181.1</v>
      </c>
      <c r="E69" s="91"/>
      <c r="F69" s="9"/>
      <c r="G69" s="8"/>
    </row>
    <row r="70" spans="1:7" ht="12" customHeight="1">
      <c r="A70" s="48"/>
      <c r="B70" s="6"/>
      <c r="C70" s="12"/>
      <c r="D70" s="12"/>
      <c r="E70" s="6"/>
      <c r="F70" s="9"/>
      <c r="G70" s="8"/>
    </row>
    <row r="71" spans="1:7">
      <c r="A71" s="48">
        <v>4</v>
      </c>
      <c r="B71" s="67" t="s">
        <v>71</v>
      </c>
      <c r="C71" s="35"/>
      <c r="D71" s="84" t="s">
        <v>112</v>
      </c>
      <c r="E71" s="39"/>
      <c r="F71" s="9"/>
      <c r="G71" s="8"/>
    </row>
    <row r="72" spans="1:7">
      <c r="A72" s="48"/>
      <c r="B72" s="68" t="s">
        <v>78</v>
      </c>
      <c r="C72" s="58"/>
      <c r="D72" s="57"/>
      <c r="E72" s="59"/>
      <c r="F72" s="9"/>
      <c r="G72" s="8"/>
    </row>
    <row r="73" spans="1:7">
      <c r="A73" s="48"/>
      <c r="B73" s="69" t="s">
        <v>25</v>
      </c>
      <c r="C73" s="51" t="s">
        <v>80</v>
      </c>
      <c r="D73" s="52" t="s">
        <v>27</v>
      </c>
      <c r="E73" s="53" t="s">
        <v>6</v>
      </c>
      <c r="F73" s="9"/>
      <c r="G73" s="8"/>
    </row>
    <row r="74" spans="1:7">
      <c r="A74" s="48"/>
      <c r="B74" s="5" t="s">
        <v>96</v>
      </c>
      <c r="C74" s="6"/>
      <c r="D74" s="6"/>
      <c r="E74" s="79"/>
      <c r="F74" s="9"/>
      <c r="G74" s="8"/>
    </row>
    <row r="75" spans="1:7">
      <c r="A75" s="48"/>
      <c r="B75" s="5" t="s">
        <v>40</v>
      </c>
      <c r="C75" s="110">
        <v>4065</v>
      </c>
      <c r="D75" s="111">
        <v>4065</v>
      </c>
      <c r="E75" s="24">
        <f>D75-C75</f>
        <v>0</v>
      </c>
      <c r="F75" s="9"/>
      <c r="G75" s="8"/>
    </row>
    <row r="76" spans="1:7">
      <c r="A76" s="48"/>
      <c r="B76" s="5" t="s">
        <v>55</v>
      </c>
      <c r="C76" s="26">
        <v>322821.32</v>
      </c>
      <c r="D76" s="112">
        <v>322821.32</v>
      </c>
      <c r="E76" s="24">
        <f t="shared" ref="E76:E77" si="6">D76-C76</f>
        <v>0</v>
      </c>
      <c r="F76" s="9"/>
      <c r="G76" s="15"/>
    </row>
    <row r="77" spans="1:7">
      <c r="A77" s="48"/>
      <c r="B77" s="5"/>
      <c r="C77" s="12">
        <f>SUM(C75:C76)</f>
        <v>326886.32</v>
      </c>
      <c r="D77" s="111">
        <f>SUM(D75:D76)</f>
        <v>326886.32</v>
      </c>
      <c r="E77" s="24">
        <f t="shared" si="6"/>
        <v>0</v>
      </c>
      <c r="F77" s="9"/>
      <c r="G77" s="8"/>
    </row>
    <row r="78" spans="1:7" ht="7.5" customHeight="1">
      <c r="A78" s="48"/>
      <c r="B78" s="5"/>
      <c r="C78" s="113"/>
      <c r="D78" s="114"/>
      <c r="E78" s="89"/>
      <c r="F78" s="21"/>
      <c r="G78" s="8"/>
    </row>
    <row r="79" spans="1:7">
      <c r="A79" s="48"/>
      <c r="B79" s="5" t="s">
        <v>21</v>
      </c>
      <c r="C79" s="17"/>
      <c r="D79" s="111"/>
      <c r="E79" s="79"/>
      <c r="F79" s="9"/>
      <c r="G79" s="8"/>
    </row>
    <row r="80" spans="1:7">
      <c r="A80" s="48"/>
      <c r="B80" s="74" t="s">
        <v>97</v>
      </c>
      <c r="C80" s="113">
        <v>33900</v>
      </c>
      <c r="D80" s="115">
        <v>33900</v>
      </c>
      <c r="E80" s="90">
        <f t="shared" ref="E80:E82" si="7">D80/C80</f>
        <v>1</v>
      </c>
      <c r="F80" s="9"/>
      <c r="G80" s="8"/>
    </row>
    <row r="81" spans="1:7">
      <c r="A81" s="48"/>
      <c r="B81" s="74" t="s">
        <v>90</v>
      </c>
      <c r="C81" s="28">
        <v>250</v>
      </c>
      <c r="D81" s="116">
        <v>8.93</v>
      </c>
      <c r="E81" s="90">
        <f t="shared" si="7"/>
        <v>3.5720000000000002E-2</v>
      </c>
      <c r="F81" s="9"/>
      <c r="G81" s="8"/>
    </row>
    <row r="82" spans="1:7">
      <c r="A82" s="48"/>
      <c r="B82" s="5"/>
      <c r="C82" s="12">
        <f>SUM(C80:C81)</f>
        <v>34150</v>
      </c>
      <c r="D82" s="117">
        <f>SUM(D80:D81)</f>
        <v>33908.93</v>
      </c>
      <c r="E82" s="90">
        <f t="shared" si="7"/>
        <v>0.99294084919472914</v>
      </c>
      <c r="F82" s="9"/>
      <c r="G82" s="8"/>
    </row>
    <row r="83" spans="1:7" ht="7.5" customHeight="1">
      <c r="A83" s="48"/>
      <c r="B83" s="5"/>
      <c r="C83" s="113"/>
      <c r="D83" s="114"/>
      <c r="E83" s="89"/>
      <c r="F83" s="21"/>
      <c r="G83" s="8"/>
    </row>
    <row r="84" spans="1:7">
      <c r="A84" s="48"/>
      <c r="B84" s="5" t="s">
        <v>22</v>
      </c>
      <c r="C84" s="113"/>
      <c r="D84" s="111"/>
      <c r="E84" s="79"/>
      <c r="F84" s="9"/>
      <c r="G84" s="8"/>
    </row>
    <row r="85" spans="1:7">
      <c r="A85" s="48"/>
      <c r="B85" s="74" t="s">
        <v>98</v>
      </c>
      <c r="C85" s="12">
        <v>10000</v>
      </c>
      <c r="D85" s="111">
        <v>10000</v>
      </c>
      <c r="E85" s="90">
        <f t="shared" ref="E85:E91" si="8">D85/C85</f>
        <v>1</v>
      </c>
      <c r="F85" s="9"/>
      <c r="G85" s="8"/>
    </row>
    <row r="86" spans="1:7">
      <c r="A86" s="48"/>
      <c r="B86" s="74" t="s">
        <v>99</v>
      </c>
      <c r="C86" s="12">
        <v>25100</v>
      </c>
      <c r="D86" s="111">
        <v>5920</v>
      </c>
      <c r="E86" s="90">
        <f t="shared" si="8"/>
        <v>0.23585657370517929</v>
      </c>
      <c r="F86" s="9"/>
      <c r="G86" s="8"/>
    </row>
    <row r="87" spans="1:7">
      <c r="A87" s="48"/>
      <c r="B87" s="74" t="s">
        <v>100</v>
      </c>
      <c r="C87" s="12">
        <v>6100</v>
      </c>
      <c r="D87" s="111">
        <v>6037.16</v>
      </c>
      <c r="E87" s="90">
        <f t="shared" si="8"/>
        <v>0.98969836065573769</v>
      </c>
      <c r="F87" s="9"/>
      <c r="G87" s="8"/>
    </row>
    <row r="88" spans="1:7">
      <c r="A88" s="48"/>
      <c r="B88" s="74" t="s">
        <v>101</v>
      </c>
      <c r="C88" s="113">
        <v>9500</v>
      </c>
      <c r="D88" s="111">
        <v>0</v>
      </c>
      <c r="E88" s="90">
        <f t="shared" si="8"/>
        <v>0</v>
      </c>
      <c r="F88" s="9"/>
      <c r="G88" s="8"/>
    </row>
    <row r="89" spans="1:7">
      <c r="A89" s="48"/>
      <c r="B89" s="74" t="s">
        <v>103</v>
      </c>
      <c r="C89" s="12">
        <v>4500</v>
      </c>
      <c r="D89" s="111">
        <v>4434</v>
      </c>
      <c r="E89" s="90">
        <f t="shared" si="8"/>
        <v>0.98533333333333328</v>
      </c>
      <c r="F89" s="9"/>
      <c r="G89" s="8"/>
    </row>
    <row r="90" spans="1:7">
      <c r="A90" s="48"/>
      <c r="B90" s="5"/>
      <c r="C90" s="28">
        <v>0</v>
      </c>
      <c r="D90" s="116"/>
      <c r="E90" s="90"/>
      <c r="F90" s="7"/>
      <c r="G90" s="8"/>
    </row>
    <row r="91" spans="1:7">
      <c r="A91" s="48"/>
      <c r="B91" s="5"/>
      <c r="C91" s="113">
        <f>SUM(C85:C90)</f>
        <v>55200</v>
      </c>
      <c r="D91" s="111">
        <f>SUM(D85:D90)</f>
        <v>26391.16</v>
      </c>
      <c r="E91" s="90">
        <f t="shared" si="8"/>
        <v>0.47810072463768116</v>
      </c>
      <c r="F91" s="7"/>
      <c r="G91" s="8"/>
    </row>
    <row r="92" spans="1:7" ht="7.5" customHeight="1">
      <c r="A92" s="48"/>
      <c r="B92" s="5"/>
      <c r="C92" s="113"/>
      <c r="D92" s="114"/>
      <c r="E92" s="89"/>
      <c r="F92" s="21"/>
      <c r="G92" s="8"/>
    </row>
    <row r="93" spans="1:7">
      <c r="A93" s="48"/>
      <c r="B93" s="5" t="s">
        <v>91</v>
      </c>
      <c r="C93" s="12"/>
      <c r="D93" s="111"/>
      <c r="E93" s="79"/>
      <c r="F93" s="7"/>
      <c r="G93" s="8"/>
    </row>
    <row r="94" spans="1:7">
      <c r="A94" s="48"/>
      <c r="B94" s="5" t="s">
        <v>40</v>
      </c>
      <c r="C94" s="12">
        <f>C75-C90</f>
        <v>4065</v>
      </c>
      <c r="D94" s="111">
        <f>C94</f>
        <v>4065</v>
      </c>
      <c r="E94" s="79"/>
      <c r="F94" s="7"/>
      <c r="G94" s="8"/>
    </row>
    <row r="95" spans="1:7">
      <c r="A95" s="48"/>
      <c r="B95" s="5" t="s">
        <v>55</v>
      </c>
      <c r="C95" s="26">
        <f>C96-C94</f>
        <v>301771.32</v>
      </c>
      <c r="D95" s="112">
        <v>301771</v>
      </c>
      <c r="E95" s="79"/>
      <c r="F95" s="7"/>
      <c r="G95" s="8"/>
    </row>
    <row r="96" spans="1:7">
      <c r="A96" s="48"/>
      <c r="B96" s="5"/>
      <c r="C96" s="12">
        <f>C77+C82-C91</f>
        <v>305836.32</v>
      </c>
      <c r="D96" s="111">
        <f>SUM(D94:D95)</f>
        <v>305836</v>
      </c>
      <c r="E96" s="79"/>
      <c r="F96" s="7"/>
      <c r="G96" s="8"/>
    </row>
    <row r="97" spans="1:7">
      <c r="A97" s="48"/>
      <c r="B97" s="5"/>
      <c r="C97" s="12"/>
      <c r="D97" s="6"/>
      <c r="E97" s="79"/>
      <c r="F97" s="7"/>
      <c r="G97" s="8"/>
    </row>
    <row r="98" spans="1:7">
      <c r="A98" s="48"/>
      <c r="B98" s="10"/>
      <c r="C98" s="26"/>
      <c r="D98" s="28"/>
      <c r="E98" s="81"/>
      <c r="F98" s="7"/>
      <c r="G98" s="8"/>
    </row>
    <row r="99" spans="1:7">
      <c r="A99" s="48"/>
      <c r="B99" s="6"/>
      <c r="C99" s="12"/>
      <c r="D99" s="12"/>
      <c r="E99" s="6"/>
      <c r="F99" s="9"/>
      <c r="G99" s="8"/>
    </row>
    <row r="100" spans="1:7">
      <c r="A100" s="48">
        <v>5</v>
      </c>
      <c r="B100" s="43" t="s">
        <v>33</v>
      </c>
      <c r="C100" s="84" t="s">
        <v>110</v>
      </c>
      <c r="D100" s="6"/>
      <c r="E100" s="6"/>
      <c r="F100" s="9"/>
      <c r="G100" s="8"/>
    </row>
    <row r="101" spans="1:7">
      <c r="A101" s="48"/>
      <c r="B101" s="55" t="s">
        <v>79</v>
      </c>
      <c r="C101" s="56"/>
      <c r="D101" s="6"/>
      <c r="E101" s="6"/>
      <c r="F101" s="9"/>
      <c r="G101" s="8"/>
    </row>
    <row r="102" spans="1:7">
      <c r="A102" s="48"/>
      <c r="B102" s="3"/>
      <c r="C102" s="24"/>
      <c r="D102" s="6"/>
      <c r="E102" s="6"/>
      <c r="F102" s="9"/>
      <c r="G102" s="8"/>
    </row>
    <row r="103" spans="1:7">
      <c r="A103" s="48"/>
      <c r="B103" s="5"/>
      <c r="C103" s="108" t="s">
        <v>27</v>
      </c>
      <c r="D103" s="18"/>
      <c r="E103" s="4"/>
      <c r="F103" s="9"/>
      <c r="G103" s="8"/>
    </row>
    <row r="104" spans="1:7">
      <c r="A104" s="48"/>
      <c r="B104" s="20" t="s">
        <v>102</v>
      </c>
      <c r="C104" s="27"/>
      <c r="D104" s="12"/>
      <c r="E104" s="6"/>
      <c r="F104" s="9"/>
      <c r="G104" s="8"/>
    </row>
    <row r="105" spans="1:7">
      <c r="A105" s="48"/>
      <c r="B105" s="19" t="s">
        <v>34</v>
      </c>
      <c r="C105" s="27">
        <v>341</v>
      </c>
      <c r="D105" s="12"/>
      <c r="E105" s="6"/>
      <c r="F105" s="9"/>
      <c r="G105" s="8"/>
    </row>
    <row r="106" spans="1:7">
      <c r="A106" s="48"/>
      <c r="B106" s="19" t="s">
        <v>35</v>
      </c>
      <c r="C106" s="93">
        <v>1204</v>
      </c>
      <c r="D106" s="12"/>
      <c r="E106" s="6"/>
      <c r="F106" s="9"/>
      <c r="G106" s="8"/>
    </row>
    <row r="107" spans="1:7">
      <c r="A107" s="48"/>
      <c r="B107" s="5"/>
      <c r="C107" s="144">
        <f>SUM(C105:C106)</f>
        <v>1545</v>
      </c>
      <c r="D107" s="17"/>
      <c r="E107" s="6"/>
      <c r="F107" s="9"/>
      <c r="G107" s="8"/>
    </row>
    <row r="108" spans="1:7">
      <c r="A108" s="48"/>
      <c r="B108" s="20" t="s">
        <v>43</v>
      </c>
      <c r="C108" s="27"/>
      <c r="D108" s="12"/>
      <c r="E108" s="13"/>
      <c r="F108" s="9"/>
      <c r="G108" s="8"/>
    </row>
    <row r="109" spans="1:7">
      <c r="A109" s="48"/>
      <c r="B109" s="19" t="s">
        <v>28</v>
      </c>
      <c r="C109" s="27">
        <v>15010.9</v>
      </c>
      <c r="D109" s="12"/>
      <c r="E109" s="13"/>
      <c r="F109" s="9"/>
      <c r="G109" s="8"/>
    </row>
    <row r="110" spans="1:7">
      <c r="A110" s="48"/>
      <c r="B110" s="19" t="s">
        <v>29</v>
      </c>
      <c r="C110" s="93">
        <v>414</v>
      </c>
      <c r="D110" s="12"/>
      <c r="E110" s="13"/>
      <c r="F110" s="9"/>
      <c r="G110" s="8"/>
    </row>
    <row r="111" spans="1:7">
      <c r="A111" s="48"/>
      <c r="B111" s="5"/>
      <c r="C111" s="27">
        <f>SUM(C109:C110)</f>
        <v>15424.9</v>
      </c>
      <c r="D111" s="12"/>
      <c r="E111" s="13"/>
      <c r="F111" s="9"/>
      <c r="G111" s="8"/>
    </row>
    <row r="112" spans="1:7">
      <c r="A112" s="48"/>
      <c r="B112" s="20" t="s">
        <v>30</v>
      </c>
      <c r="C112" s="27"/>
      <c r="D112" s="12"/>
      <c r="E112" s="13"/>
      <c r="F112" s="9"/>
      <c r="G112" s="8"/>
    </row>
    <row r="113" spans="1:10">
      <c r="A113" s="48"/>
      <c r="B113" s="19" t="s">
        <v>28</v>
      </c>
      <c r="C113" s="27">
        <v>12106.98</v>
      </c>
      <c r="D113" s="12"/>
      <c r="E113" s="13"/>
      <c r="F113" s="9"/>
      <c r="G113" s="8"/>
    </row>
    <row r="114" spans="1:10">
      <c r="A114" s="48"/>
      <c r="B114" s="19" t="s">
        <v>29</v>
      </c>
      <c r="C114" s="93">
        <v>0</v>
      </c>
      <c r="D114" s="12"/>
      <c r="E114" s="13"/>
      <c r="F114" s="9"/>
      <c r="G114" s="8"/>
    </row>
    <row r="115" spans="1:10">
      <c r="A115" s="48"/>
      <c r="B115" s="5"/>
      <c r="C115" s="27">
        <f>SUM(C113:C114)</f>
        <v>12106.98</v>
      </c>
      <c r="D115" s="12"/>
      <c r="E115" s="13"/>
      <c r="F115" s="9"/>
      <c r="G115" s="8"/>
    </row>
    <row r="116" spans="1:10">
      <c r="A116" s="48"/>
      <c r="B116" s="20" t="s">
        <v>31</v>
      </c>
      <c r="C116" s="27"/>
      <c r="D116" s="12"/>
      <c r="E116" s="13"/>
      <c r="F116" s="9"/>
      <c r="G116" s="8"/>
    </row>
    <row r="117" spans="1:10">
      <c r="A117" s="48"/>
      <c r="B117" s="19" t="s">
        <v>41</v>
      </c>
      <c r="C117" s="27">
        <f>C105+C109-C113</f>
        <v>3244.92</v>
      </c>
      <c r="D117" s="12"/>
      <c r="E117" s="6"/>
      <c r="F117" s="9"/>
      <c r="G117" s="8"/>
    </row>
    <row r="118" spans="1:10">
      <c r="A118" s="48"/>
      <c r="B118" s="19" t="s">
        <v>42</v>
      </c>
      <c r="C118" s="93">
        <f>C106+C110-C114</f>
        <v>1618</v>
      </c>
      <c r="D118" s="12"/>
      <c r="E118" s="6"/>
      <c r="F118" s="9"/>
      <c r="G118" s="8"/>
    </row>
    <row r="119" spans="1:10">
      <c r="A119" s="48"/>
      <c r="B119" s="10"/>
      <c r="C119" s="93">
        <f>SUM(C117:C118)</f>
        <v>4862.92</v>
      </c>
      <c r="D119" s="12"/>
      <c r="E119" s="6"/>
      <c r="F119" s="9"/>
      <c r="G119" s="8"/>
    </row>
    <row r="120" spans="1:10">
      <c r="A120" s="48"/>
      <c r="C120" s="9"/>
      <c r="D120" s="6"/>
      <c r="E120" s="21"/>
      <c r="F120" s="9"/>
      <c r="G120" s="8"/>
    </row>
    <row r="121" spans="1:10">
      <c r="A121" s="48">
        <v>6</v>
      </c>
      <c r="B121" s="70" t="s">
        <v>36</v>
      </c>
      <c r="C121" s="51" t="s">
        <v>8</v>
      </c>
      <c r="D121" s="53" t="s">
        <v>9</v>
      </c>
      <c r="E121" s="53" t="s">
        <v>10</v>
      </c>
      <c r="F121" s="51" t="s">
        <v>7</v>
      </c>
      <c r="G121" s="72" t="s">
        <v>37</v>
      </c>
      <c r="H121" s="72" t="s">
        <v>58</v>
      </c>
      <c r="I121" s="36"/>
    </row>
    <row r="122" spans="1:10">
      <c r="A122" s="48"/>
      <c r="B122" s="71" t="s">
        <v>75</v>
      </c>
      <c r="C122" s="54">
        <v>1183</v>
      </c>
      <c r="D122" s="54">
        <v>72</v>
      </c>
      <c r="E122" s="54">
        <v>13</v>
      </c>
      <c r="F122" s="54">
        <f>SUM(C122:E122)</f>
        <v>1268</v>
      </c>
      <c r="G122" s="73" t="s">
        <v>38</v>
      </c>
      <c r="H122" s="73" t="s">
        <v>59</v>
      </c>
      <c r="I122" s="73" t="s">
        <v>7</v>
      </c>
    </row>
    <row r="123" spans="1:10" ht="7.5" customHeight="1">
      <c r="A123" s="48"/>
      <c r="B123" s="42"/>
      <c r="C123" s="32"/>
      <c r="D123" s="49"/>
      <c r="E123" s="49"/>
      <c r="F123" s="32"/>
      <c r="G123" s="30"/>
      <c r="H123" s="31"/>
      <c r="I123" s="31"/>
    </row>
    <row r="124" spans="1:10">
      <c r="A124" s="48"/>
      <c r="B124" s="29" t="s">
        <v>105</v>
      </c>
      <c r="C124" s="94">
        <v>77291.789999999994</v>
      </c>
      <c r="D124" s="95">
        <v>0</v>
      </c>
      <c r="E124" s="95">
        <v>0</v>
      </c>
      <c r="F124" s="94">
        <f>C124+D124+E124</f>
        <v>77291.789999999994</v>
      </c>
      <c r="G124" s="96">
        <v>436134</v>
      </c>
      <c r="H124" s="97">
        <v>7714</v>
      </c>
      <c r="I124" s="97">
        <f>F124+G124+H124</f>
        <v>521139.79</v>
      </c>
    </row>
    <row r="125" spans="1:10" ht="7.5" customHeight="1">
      <c r="A125" s="48"/>
      <c r="B125" s="29"/>
      <c r="C125" s="94"/>
      <c r="D125" s="95"/>
      <c r="E125" s="95"/>
      <c r="F125" s="94"/>
      <c r="G125" s="27"/>
      <c r="H125" s="94"/>
      <c r="I125" s="94"/>
    </row>
    <row r="126" spans="1:10">
      <c r="A126" s="48"/>
      <c r="B126" s="29" t="s">
        <v>20</v>
      </c>
      <c r="C126" s="94">
        <v>161607.32</v>
      </c>
      <c r="D126" s="95">
        <v>10512</v>
      </c>
      <c r="E126" s="95">
        <v>1898</v>
      </c>
      <c r="F126" s="94">
        <f>C126+D126+E126</f>
        <v>174017.32</v>
      </c>
      <c r="G126" s="27">
        <v>10672.68</v>
      </c>
      <c r="H126" s="94">
        <v>438</v>
      </c>
      <c r="I126" s="94"/>
      <c r="J126" s="15"/>
    </row>
    <row r="127" spans="1:10">
      <c r="A127" s="48"/>
      <c r="B127" s="29" t="s">
        <v>60</v>
      </c>
      <c r="C127" s="94">
        <v>0</v>
      </c>
      <c r="D127" s="95"/>
      <c r="E127" s="95"/>
      <c r="F127" s="94">
        <f t="shared" ref="F127:F129" si="9">C127+D127+E127</f>
        <v>0</v>
      </c>
      <c r="G127" s="27"/>
      <c r="H127" s="94"/>
      <c r="I127" s="94"/>
    </row>
    <row r="128" spans="1:10">
      <c r="A128" s="48"/>
      <c r="B128" s="29" t="s">
        <v>64</v>
      </c>
      <c r="C128" s="94">
        <v>0</v>
      </c>
      <c r="D128" s="95"/>
      <c r="E128" s="95"/>
      <c r="F128" s="94">
        <f t="shared" si="9"/>
        <v>0</v>
      </c>
      <c r="G128" s="27"/>
      <c r="H128" s="94"/>
      <c r="I128" s="94"/>
    </row>
    <row r="129" spans="1:10">
      <c r="A129" s="48"/>
      <c r="B129" s="29" t="s">
        <v>66</v>
      </c>
      <c r="C129" s="94">
        <v>0</v>
      </c>
      <c r="D129" s="95"/>
      <c r="E129" s="95"/>
      <c r="F129" s="94">
        <f t="shared" si="9"/>
        <v>0</v>
      </c>
      <c r="G129" s="27"/>
      <c r="H129" s="94"/>
      <c r="I129" s="94"/>
    </row>
    <row r="130" spans="1:10">
      <c r="A130" s="48"/>
      <c r="B130" s="41" t="s">
        <v>92</v>
      </c>
      <c r="C130" s="98">
        <v>0</v>
      </c>
      <c r="D130" s="99"/>
      <c r="E130" s="99"/>
      <c r="F130" s="98">
        <f t="shared" ref="F130" si="10">C130+D130+E130</f>
        <v>0</v>
      </c>
      <c r="G130" s="93"/>
      <c r="H130" s="98"/>
      <c r="I130" s="98"/>
    </row>
    <row r="131" spans="1:10">
      <c r="A131" s="48"/>
      <c r="B131" s="29"/>
      <c r="C131" s="94">
        <f>SUM(C126:C130)</f>
        <v>161607.32</v>
      </c>
      <c r="D131" s="94">
        <f>SUM(D126:D130)</f>
        <v>10512</v>
      </c>
      <c r="E131" s="94">
        <f>SUM(E126:E130)</f>
        <v>1898</v>
      </c>
      <c r="F131" s="94">
        <f>C131+D131+E131</f>
        <v>174017.32</v>
      </c>
      <c r="G131" s="27">
        <f>SUM(G126:G130)</f>
        <v>10672.68</v>
      </c>
      <c r="H131" s="94">
        <f>SUM(H126:H130)</f>
        <v>438</v>
      </c>
      <c r="I131" s="94">
        <f>SUM(F131:H131)</f>
        <v>185128</v>
      </c>
      <c r="J131" s="15"/>
    </row>
    <row r="132" spans="1:10" ht="7.5" customHeight="1">
      <c r="A132" s="48"/>
      <c r="B132" s="29"/>
      <c r="C132" s="94"/>
      <c r="D132" s="95"/>
      <c r="E132" s="95"/>
      <c r="F132" s="94"/>
      <c r="G132" s="27"/>
      <c r="H132" s="94"/>
      <c r="I132" s="94"/>
    </row>
    <row r="133" spans="1:10">
      <c r="A133" s="48"/>
      <c r="B133" s="29" t="s">
        <v>17</v>
      </c>
      <c r="C133" s="94">
        <v>-84140.58</v>
      </c>
      <c r="D133" s="95">
        <v>-8913.5</v>
      </c>
      <c r="E133" s="95">
        <v>-1267</v>
      </c>
      <c r="F133" s="94">
        <f>C133+D133+E133</f>
        <v>-94321.08</v>
      </c>
      <c r="G133" s="27"/>
      <c r="H133" s="94"/>
      <c r="I133" s="94"/>
    </row>
    <row r="134" spans="1:10">
      <c r="A134" s="48"/>
      <c r="B134" s="29" t="s">
        <v>56</v>
      </c>
      <c r="C134" s="94">
        <v>-28527.74</v>
      </c>
      <c r="D134" s="95"/>
      <c r="E134" s="95"/>
      <c r="F134" s="94">
        <f t="shared" ref="F134:F139" si="11">C134+D134+E134</f>
        <v>-28527.74</v>
      </c>
      <c r="G134" s="27"/>
      <c r="H134" s="94"/>
      <c r="I134" s="94"/>
    </row>
    <row r="135" spans="1:10">
      <c r="A135" s="48"/>
      <c r="B135" s="29" t="s">
        <v>63</v>
      </c>
      <c r="C135" s="94"/>
      <c r="D135" s="95"/>
      <c r="E135" s="95"/>
      <c r="F135" s="94"/>
      <c r="G135" s="27">
        <v>-292.5</v>
      </c>
      <c r="H135" s="94"/>
      <c r="I135" s="94"/>
      <c r="J135" s="15"/>
    </row>
    <row r="136" spans="1:10">
      <c r="A136" s="48"/>
      <c r="B136" s="29" t="s">
        <v>61</v>
      </c>
      <c r="C136" s="94"/>
      <c r="D136" s="95"/>
      <c r="E136" s="95"/>
      <c r="F136" s="94"/>
      <c r="G136" s="27">
        <v>0</v>
      </c>
      <c r="H136" s="94"/>
      <c r="I136" s="94"/>
      <c r="J136" s="15"/>
    </row>
    <row r="137" spans="1:10">
      <c r="A137" s="48"/>
      <c r="B137" s="29" t="s">
        <v>62</v>
      </c>
      <c r="C137" s="94"/>
      <c r="D137" s="95"/>
      <c r="E137" s="95"/>
      <c r="F137" s="94"/>
      <c r="G137" s="27"/>
      <c r="H137" s="94"/>
      <c r="I137" s="94"/>
      <c r="J137" s="15"/>
    </row>
    <row r="138" spans="1:10">
      <c r="A138" s="48"/>
      <c r="B138" s="29" t="s">
        <v>65</v>
      </c>
      <c r="C138" s="94"/>
      <c r="D138" s="95"/>
      <c r="E138" s="95"/>
      <c r="F138" s="94">
        <f t="shared" si="11"/>
        <v>0</v>
      </c>
      <c r="G138" s="27">
        <v>-38.25</v>
      </c>
      <c r="H138" s="94"/>
      <c r="I138" s="94"/>
      <c r="J138" s="15"/>
    </row>
    <row r="139" spans="1:10">
      <c r="A139" s="48"/>
      <c r="B139" s="29" t="s">
        <v>57</v>
      </c>
      <c r="C139" s="94">
        <f>-1063.29+-60</f>
        <v>-1123.29</v>
      </c>
      <c r="D139" s="95"/>
      <c r="E139" s="95"/>
      <c r="F139" s="94">
        <f t="shared" si="11"/>
        <v>-1123.29</v>
      </c>
      <c r="G139" s="27"/>
      <c r="H139" s="94"/>
      <c r="I139" s="94"/>
    </row>
    <row r="140" spans="1:10">
      <c r="A140" s="48"/>
      <c r="B140" s="29" t="s">
        <v>15</v>
      </c>
      <c r="C140" s="98">
        <f>-(84.42+6882.6+495+810.26)</f>
        <v>-8272.2800000000007</v>
      </c>
      <c r="D140" s="99">
        <v>-475.2</v>
      </c>
      <c r="E140" s="99">
        <v>-119.85</v>
      </c>
      <c r="F140" s="98">
        <f>C140+D140+E140</f>
        <v>-8867.3300000000017</v>
      </c>
      <c r="G140" s="93"/>
      <c r="H140" s="98">
        <v>-48.75</v>
      </c>
      <c r="I140" s="98"/>
      <c r="J140" s="15"/>
    </row>
    <row r="141" spans="1:10">
      <c r="A141" s="48"/>
      <c r="B141" s="29" t="s">
        <v>18</v>
      </c>
      <c r="C141" s="100">
        <f>SUM(C133:C140)</f>
        <v>-122063.89</v>
      </c>
      <c r="D141" s="100">
        <f>SUM(D133:D140)</f>
        <v>-9388.7000000000007</v>
      </c>
      <c r="E141" s="100">
        <f>SUM(E133:E140)</f>
        <v>-1386.85</v>
      </c>
      <c r="F141" s="100">
        <f>SUM(C141:E141)</f>
        <v>-132839.44</v>
      </c>
      <c r="G141" s="101">
        <f>SUM(G133:G140)</f>
        <v>-330.75</v>
      </c>
      <c r="H141" s="100">
        <f t="shared" ref="H141" si="12">SUM(H133:H140)</f>
        <v>-48.75</v>
      </c>
      <c r="I141" s="100">
        <f>F141+G141+H141</f>
        <v>-133218.94</v>
      </c>
      <c r="J141" s="16"/>
    </row>
    <row r="142" spans="1:10" ht="14.25">
      <c r="A142" s="48"/>
      <c r="B142" s="29" t="s">
        <v>16</v>
      </c>
      <c r="C142" s="102"/>
      <c r="D142" s="103"/>
      <c r="E142" s="103"/>
      <c r="F142" s="102"/>
      <c r="G142" s="104"/>
      <c r="H142" s="102"/>
      <c r="I142" s="102"/>
    </row>
    <row r="143" spans="1:10" ht="7.5" customHeight="1">
      <c r="A143" s="48"/>
      <c r="B143" s="29"/>
      <c r="C143" s="102"/>
      <c r="D143" s="103"/>
      <c r="E143" s="103"/>
      <c r="F143" s="102"/>
      <c r="G143" s="104"/>
      <c r="H143" s="102"/>
      <c r="I143" s="102"/>
    </row>
    <row r="144" spans="1:10">
      <c r="A144" s="48"/>
      <c r="B144" s="29" t="s">
        <v>14</v>
      </c>
      <c r="C144" s="94">
        <f t="shared" ref="C144:H144" si="13">C131+C141</f>
        <v>39543.430000000008</v>
      </c>
      <c r="D144" s="94">
        <f t="shared" si="13"/>
        <v>1123.2999999999993</v>
      </c>
      <c r="E144" s="94">
        <f t="shared" si="13"/>
        <v>511.15000000000009</v>
      </c>
      <c r="F144" s="94">
        <f t="shared" si="13"/>
        <v>41177.880000000005</v>
      </c>
      <c r="G144" s="27">
        <f t="shared" si="13"/>
        <v>10341.93</v>
      </c>
      <c r="H144" s="94">
        <f t="shared" si="13"/>
        <v>389.25</v>
      </c>
      <c r="I144" s="94">
        <f t="shared" ref="I144" si="14">I131+I141</f>
        <v>51909.06</v>
      </c>
    </row>
    <row r="145" spans="1:11" ht="7.5" customHeight="1">
      <c r="A145" s="48"/>
      <c r="B145" s="29"/>
      <c r="C145" s="94"/>
      <c r="D145" s="95"/>
      <c r="E145" s="95"/>
      <c r="F145" s="94"/>
      <c r="G145" s="27"/>
      <c r="H145" s="94"/>
      <c r="I145" s="94"/>
    </row>
    <row r="146" spans="1:11">
      <c r="A146" s="48"/>
      <c r="B146" s="40" t="s">
        <v>106</v>
      </c>
      <c r="C146" s="98">
        <f t="shared" ref="C146:I146" si="15">C124+C144</f>
        <v>116835.22</v>
      </c>
      <c r="D146" s="98">
        <f t="shared" si="15"/>
        <v>1123.2999999999993</v>
      </c>
      <c r="E146" s="98">
        <f t="shared" si="15"/>
        <v>511.15000000000009</v>
      </c>
      <c r="F146" s="105">
        <f>F124+F144</f>
        <v>118469.67</v>
      </c>
      <c r="G146" s="93">
        <f t="shared" si="15"/>
        <v>446475.93</v>
      </c>
      <c r="H146" s="98">
        <f t="shared" si="15"/>
        <v>8103.25</v>
      </c>
      <c r="I146" s="98">
        <f t="shared" si="15"/>
        <v>573048.85</v>
      </c>
      <c r="J146" s="6">
        <v>3</v>
      </c>
      <c r="K146" s="15"/>
    </row>
    <row r="147" spans="1:11" ht="7.5" customHeight="1">
      <c r="A147" s="48"/>
      <c r="B147" s="29"/>
      <c r="C147" s="38"/>
      <c r="D147" s="29"/>
      <c r="E147" s="29"/>
      <c r="F147" s="29"/>
      <c r="G147" s="6"/>
      <c r="H147" s="6"/>
      <c r="I147" s="86"/>
    </row>
    <row r="148" spans="1:11">
      <c r="A148" s="48"/>
      <c r="B148" s="29" t="s">
        <v>23</v>
      </c>
      <c r="C148" s="106">
        <f>C146/C149</f>
        <v>2.8714934449491984</v>
      </c>
      <c r="D148" s="106">
        <f>D146/D149</f>
        <v>0.35893148146175696</v>
      </c>
      <c r="E148" s="106">
        <f>E146/E149</f>
        <v>1.1057071781375061</v>
      </c>
      <c r="F148" s="106">
        <f>F146/F149</f>
        <v>2.6754780809072969</v>
      </c>
      <c r="G148" s="6"/>
      <c r="H148" s="6"/>
      <c r="I148" s="86"/>
    </row>
    <row r="149" spans="1:11">
      <c r="A149" s="48"/>
      <c r="B149" s="41" t="s">
        <v>24</v>
      </c>
      <c r="C149" s="98">
        <f>C141/J146*-1</f>
        <v>40687.963333333333</v>
      </c>
      <c r="D149" s="98">
        <f>D141/J146*-1</f>
        <v>3129.5666666666671</v>
      </c>
      <c r="E149" s="98">
        <f>E141/J146*-1</f>
        <v>462.2833333333333</v>
      </c>
      <c r="F149" s="107">
        <f>F141/J146*-1</f>
        <v>44279.813333333332</v>
      </c>
      <c r="G149" s="6"/>
      <c r="H149" s="6"/>
      <c r="I149" s="86"/>
      <c r="J149" s="15"/>
    </row>
    <row r="150" spans="1:11" s="6" customFormat="1" ht="14.25">
      <c r="A150" s="46"/>
      <c r="B150" s="47" t="s">
        <v>107</v>
      </c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 s="6" customFormat="1" ht="14.25">
      <c r="A152" s="46"/>
      <c r="B152" s="47"/>
      <c r="C152" s="47"/>
      <c r="D152" s="14"/>
      <c r="E152" s="12"/>
      <c r="G152" s="7"/>
      <c r="I152" s="21"/>
    </row>
    <row r="153" spans="1:11">
      <c r="A153" s="48"/>
      <c r="B153" s="53" t="s">
        <v>81</v>
      </c>
      <c r="C153" s="85"/>
    </row>
    <row r="154" spans="1:11">
      <c r="A154" s="48"/>
    </row>
    <row r="155" spans="1:11">
      <c r="A155" s="48" t="s">
        <v>68</v>
      </c>
      <c r="B155" s="86"/>
      <c r="C155" s="86"/>
      <c r="D155" s="87"/>
      <c r="E155" s="86"/>
      <c r="F155" s="86"/>
      <c r="G155" s="87"/>
    </row>
    <row r="156" spans="1:11" s="6" customFormat="1">
      <c r="A156" s="46"/>
      <c r="B156" s="149" t="s">
        <v>109</v>
      </c>
      <c r="D156" s="146"/>
      <c r="G156" s="146"/>
    </row>
    <row r="157" spans="1:11" s="6" customFormat="1">
      <c r="A157" s="46"/>
      <c r="B157" s="149" t="s">
        <v>117</v>
      </c>
      <c r="D157" s="146"/>
      <c r="G157" s="146"/>
    </row>
    <row r="158" spans="1:11" s="6" customFormat="1">
      <c r="A158" s="46"/>
      <c r="B158" s="6" t="s">
        <v>122</v>
      </c>
      <c r="D158" s="146"/>
      <c r="G158" s="146"/>
    </row>
    <row r="159" spans="1:11" s="86" customFormat="1">
      <c r="A159" s="11"/>
      <c r="B159" s="147" t="s">
        <v>119</v>
      </c>
      <c r="D159" s="87"/>
      <c r="G159" s="87"/>
    </row>
    <row r="160" spans="1:11" s="86" customFormat="1">
      <c r="A160" s="11"/>
      <c r="B160" s="147" t="s">
        <v>118</v>
      </c>
      <c r="D160" s="87"/>
      <c r="G160" s="87"/>
    </row>
    <row r="161" spans="2:5" ht="12.75">
      <c r="B161" s="147" t="s">
        <v>120</v>
      </c>
      <c r="C161" s="148"/>
      <c r="D161" s="148"/>
      <c r="E161" s="148"/>
    </row>
    <row r="162" spans="2:5">
      <c r="B162" s="147" t="s">
        <v>121</v>
      </c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March 2014
&amp;RPrepared by MD Stokes</oddHeader>
    <oddFooter>&amp;R&amp;8&amp;F</oddFooter>
  </headerFooter>
  <rowBreaks count="5" manualBreakCount="5">
    <brk id="16" max="16383" man="1"/>
    <brk id="52" max="16383" man="1"/>
    <brk id="70" max="16383" man="1"/>
    <brk id="99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28"/>
    </sheetView>
  </sheetViews>
  <sheetFormatPr defaultRowHeight="12.75"/>
  <sheetData>
    <row r="1" spans="1:5">
      <c r="A1" s="119"/>
      <c r="B1" s="120"/>
      <c r="C1" s="120"/>
    </row>
    <row r="2" spans="1:5">
      <c r="A2" s="121"/>
      <c r="B2" s="122"/>
      <c r="C2" s="122"/>
      <c r="D2" s="123"/>
      <c r="E2" s="124"/>
    </row>
    <row r="3" spans="1:5">
      <c r="A3" s="125"/>
      <c r="B3" s="126"/>
      <c r="C3" s="126"/>
      <c r="D3" s="127"/>
      <c r="E3" s="128"/>
    </row>
    <row r="4" spans="1:5">
      <c r="A4" s="3"/>
      <c r="B4" s="2"/>
      <c r="C4" s="2"/>
      <c r="D4" s="113"/>
      <c r="E4" s="90"/>
    </row>
    <row r="5" spans="1:5">
      <c r="A5" s="3"/>
      <c r="B5" s="129"/>
      <c r="C5" s="129"/>
      <c r="D5" s="28"/>
      <c r="E5" s="130"/>
    </row>
    <row r="6" spans="1:5">
      <c r="A6" s="3"/>
      <c r="B6" s="2"/>
      <c r="C6" s="2"/>
      <c r="D6" s="113"/>
      <c r="E6" s="90"/>
    </row>
    <row r="7" spans="1:5">
      <c r="A7" s="3"/>
      <c r="B7" s="2"/>
      <c r="C7" s="2"/>
      <c r="D7" s="113"/>
      <c r="E7" s="90"/>
    </row>
    <row r="8" spans="1:5">
      <c r="A8" s="3"/>
      <c r="B8" s="2"/>
      <c r="C8" s="2"/>
      <c r="D8" s="113"/>
      <c r="E8" s="90"/>
    </row>
    <row r="9" spans="1:5">
      <c r="A9" s="3"/>
      <c r="B9" s="2"/>
      <c r="C9" s="2"/>
      <c r="D9" s="113"/>
      <c r="E9" s="90"/>
    </row>
    <row r="10" spans="1:5">
      <c r="A10" s="131"/>
      <c r="B10" s="132"/>
      <c r="C10" s="132"/>
      <c r="D10" s="132"/>
      <c r="E10" s="133"/>
    </row>
    <row r="11" spans="1:5">
      <c r="A11" s="131"/>
      <c r="B11" s="12"/>
      <c r="C11" s="132"/>
      <c r="D11" s="132"/>
      <c r="E11" s="133"/>
    </row>
    <row r="12" spans="1:5">
      <c r="A12" s="134"/>
      <c r="B12" s="135"/>
      <c r="C12" s="135"/>
      <c r="D12" s="136"/>
      <c r="E12" s="137"/>
    </row>
    <row r="13" spans="1:5">
      <c r="A13" s="5"/>
      <c r="B13" s="138"/>
      <c r="C13" s="6"/>
      <c r="D13" s="24"/>
      <c r="E13" s="139"/>
    </row>
    <row r="14" spans="1:5">
      <c r="A14" s="5"/>
      <c r="B14" s="139"/>
      <c r="C14" s="6"/>
      <c r="D14" s="24"/>
      <c r="E14" s="139"/>
    </row>
    <row r="15" spans="1:5">
      <c r="A15" s="5"/>
      <c r="B15" s="139"/>
      <c r="C15" s="6"/>
      <c r="D15" s="24"/>
      <c r="E15" s="139"/>
    </row>
    <row r="16" spans="1:5">
      <c r="A16" s="10"/>
      <c r="B16" s="140"/>
      <c r="C16" s="141"/>
      <c r="D16" s="142"/>
      <c r="E16" s="140"/>
    </row>
    <row r="17" spans="1:5">
      <c r="A17" s="131"/>
      <c r="B17" s="6"/>
      <c r="C17" s="132"/>
      <c r="D17" s="7"/>
      <c r="E17" s="79"/>
    </row>
    <row r="18" spans="1:5">
      <c r="A18" s="134"/>
      <c r="B18" s="135"/>
      <c r="C18" s="135"/>
      <c r="D18" s="136"/>
      <c r="E18" s="137"/>
    </row>
    <row r="19" spans="1:5">
      <c r="A19" s="5"/>
      <c r="B19" s="138"/>
      <c r="C19" s="6"/>
      <c r="D19" s="24"/>
      <c r="E19" s="139"/>
    </row>
    <row r="20" spans="1:5">
      <c r="A20" s="5"/>
      <c r="B20" s="139"/>
      <c r="C20" s="6"/>
      <c r="D20" s="24"/>
      <c r="E20" s="139"/>
    </row>
    <row r="21" spans="1:5">
      <c r="A21" s="5"/>
      <c r="B21" s="139"/>
      <c r="C21" s="6"/>
      <c r="D21" s="24"/>
      <c r="E21" s="139"/>
    </row>
    <row r="22" spans="1:5">
      <c r="A22" s="10"/>
      <c r="B22" s="140"/>
      <c r="C22" s="141"/>
      <c r="D22" s="142"/>
      <c r="E22" s="140"/>
    </row>
    <row r="23" spans="1:5">
      <c r="A23" s="131"/>
      <c r="B23" s="6"/>
      <c r="C23" s="132"/>
      <c r="D23" s="7"/>
      <c r="E23" s="79"/>
    </row>
    <row r="24" spans="1:5">
      <c r="A24" s="134"/>
      <c r="B24" s="135"/>
      <c r="C24" s="135"/>
      <c r="D24" s="136"/>
      <c r="E24" s="137"/>
    </row>
    <row r="25" spans="1:5">
      <c r="A25" s="5"/>
      <c r="B25" s="138"/>
      <c r="C25" s="7"/>
      <c r="D25" s="24"/>
      <c r="E25" s="139"/>
    </row>
    <row r="26" spans="1:5">
      <c r="A26" s="5"/>
      <c r="B26" s="139"/>
      <c r="C26" s="7"/>
      <c r="D26" s="24"/>
      <c r="E26" s="139"/>
    </row>
    <row r="27" spans="1:5">
      <c r="A27" s="5"/>
      <c r="B27" s="139"/>
      <c r="C27" s="7"/>
      <c r="D27" s="24"/>
      <c r="E27" s="139"/>
    </row>
    <row r="28" spans="1:5">
      <c r="A28" s="10"/>
      <c r="B28" s="140"/>
      <c r="C28" s="143"/>
      <c r="D28" s="142"/>
      <c r="E28" s="140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2014-03-20T19:57:57Z</cp:lastPrinted>
  <dcterms:created xsi:type="dcterms:W3CDTF">2001-08-13T15:36:03Z</dcterms:created>
  <dcterms:modified xsi:type="dcterms:W3CDTF">2014-03-20T19:59:32Z</dcterms:modified>
</cp:coreProperties>
</file>