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June 2014\Foundation\"/>
    </mc:Choice>
  </mc:AlternateContent>
  <bookViews>
    <workbookView xWindow="0" yWindow="45" windowWidth="19155" windowHeight="11820" activeTab="1"/>
  </bookViews>
  <sheets>
    <sheet name="2012-2013" sheetId="1" r:id="rId1"/>
    <sheet name="2013-2014" sheetId="4" r:id="rId2"/>
    <sheet name="Sheet2" sheetId="2" r:id="rId3"/>
    <sheet name="Sheet3" sheetId="3" r:id="rId4"/>
  </sheets>
  <definedNames>
    <definedName name="_xlnm.Print_Area" localSheetId="1">'2013-2014'!$A$1:$L$79</definedName>
    <definedName name="_xlnm.Print_Titles" localSheetId="1">'2013-2014'!$1:$4</definedName>
  </definedNames>
  <calcPr calcId="152511"/>
</workbook>
</file>

<file path=xl/calcChain.xml><?xml version="1.0" encoding="utf-8"?>
<calcChain xmlns="http://schemas.openxmlformats.org/spreadsheetml/2006/main">
  <c r="L71" i="4" l="1"/>
  <c r="I36" i="4"/>
  <c r="L36" i="4"/>
  <c r="I35" i="4"/>
  <c r="L64" i="4" l="1"/>
  <c r="L66" i="4" s="1"/>
  <c r="L57" i="4"/>
  <c r="Q9" i="4" l="1"/>
  <c r="K66" i="4" l="1"/>
  <c r="K57" i="4"/>
  <c r="J57" i="4"/>
  <c r="J66" i="4" l="1"/>
  <c r="J69" i="4" s="1"/>
  <c r="K50" i="4" s="1"/>
  <c r="K69" i="4" s="1"/>
  <c r="L50" i="4" s="1"/>
  <c r="L69" i="4" s="1"/>
  <c r="I57" i="4"/>
  <c r="I61" i="4"/>
  <c r="I63" i="4"/>
  <c r="I60" i="4"/>
  <c r="J7" i="4"/>
  <c r="J35" i="4" s="1"/>
  <c r="H63" i="4"/>
  <c r="H60" i="4"/>
  <c r="H57" i="4"/>
  <c r="H66" i="4" l="1"/>
  <c r="I66" i="4"/>
  <c r="I69" i="4" s="1"/>
  <c r="G66" i="4"/>
  <c r="G57" i="4"/>
  <c r="G69" i="4" l="1"/>
  <c r="H50" i="4" s="1"/>
  <c r="H69" i="4" s="1"/>
  <c r="H18" i="4"/>
  <c r="G12" i="4"/>
  <c r="G18" i="4" s="1"/>
  <c r="D17" i="4"/>
  <c r="D18" i="4" s="1"/>
  <c r="M30" i="4"/>
  <c r="L30" i="4"/>
  <c r="K30" i="4"/>
  <c r="J30" i="4"/>
  <c r="H30" i="4"/>
  <c r="F30" i="4"/>
  <c r="E30" i="4"/>
  <c r="D30" i="4"/>
  <c r="C30" i="4"/>
  <c r="B30" i="4"/>
  <c r="J8" i="4"/>
  <c r="J36" i="4" s="1"/>
  <c r="G30" i="4"/>
  <c r="L18" i="4"/>
  <c r="J18" i="4"/>
  <c r="I18" i="4"/>
  <c r="F18" i="4"/>
  <c r="C18" i="4"/>
  <c r="B18" i="4"/>
  <c r="M17" i="4"/>
  <c r="M18" i="4" s="1"/>
  <c r="K18" i="4"/>
  <c r="E18" i="4"/>
  <c r="I9" i="4"/>
  <c r="S17" i="1"/>
  <c r="S24" i="1"/>
  <c r="S18" i="1"/>
  <c r="R24" i="1"/>
  <c r="R18" i="1"/>
  <c r="Q24" i="1"/>
  <c r="Q13" i="1"/>
  <c r="Q18" i="1" s="1"/>
  <c r="O29" i="1"/>
  <c r="P24" i="1"/>
  <c r="P18" i="1"/>
  <c r="P7" i="1"/>
  <c r="O23" i="1"/>
  <c r="O18" i="1"/>
  <c r="O9" i="1"/>
  <c r="N24" i="1"/>
  <c r="N18" i="1"/>
  <c r="G12" i="1"/>
  <c r="G18" i="1" s="1"/>
  <c r="G23" i="1"/>
  <c r="G24" i="1" s="1"/>
  <c r="F24" i="1"/>
  <c r="F18" i="1"/>
  <c r="E24" i="1"/>
  <c r="E13" i="1"/>
  <c r="E18" i="1" s="1"/>
  <c r="D24" i="1"/>
  <c r="D18" i="1"/>
  <c r="D30" i="1"/>
  <c r="E8" i="1" s="1"/>
  <c r="E30" i="1" s="1"/>
  <c r="F8" i="1" s="1"/>
  <c r="F30" i="1" s="1"/>
  <c r="G8" i="1" s="1"/>
  <c r="G30" i="1" s="1"/>
  <c r="N8" i="1" s="1"/>
  <c r="N30" i="1" s="1"/>
  <c r="B37" i="1"/>
  <c r="C30" i="1"/>
  <c r="D8" i="1" s="1"/>
  <c r="C29" i="1"/>
  <c r="C31" i="1"/>
  <c r="C24" i="1"/>
  <c r="C9" i="1"/>
  <c r="C18" i="1"/>
  <c r="B30" i="1"/>
  <c r="B24" i="1"/>
  <c r="B26" i="1" s="1"/>
  <c r="B18" i="1"/>
  <c r="B7" i="1"/>
  <c r="B29" i="1" s="1"/>
  <c r="B31" i="1" s="1"/>
  <c r="K8" i="4"/>
  <c r="I30" i="4"/>
  <c r="C35" i="1"/>
  <c r="C37" i="1" s="1"/>
  <c r="D7" i="1"/>
  <c r="D9" i="1" s="1"/>
  <c r="B39" i="1"/>
  <c r="D29" i="1"/>
  <c r="E7" i="1" s="1"/>
  <c r="E29" i="1" s="1"/>
  <c r="D26" i="1"/>
  <c r="D31" i="1"/>
  <c r="E9" i="1"/>
  <c r="E26" i="1" s="1"/>
  <c r="F7" i="1"/>
  <c r="F29" i="1" s="1"/>
  <c r="M8" i="4" l="1"/>
  <c r="M36" i="4" s="1"/>
  <c r="K36" i="4"/>
  <c r="I32" i="4"/>
  <c r="I37" i="4"/>
  <c r="G7" i="1"/>
  <c r="F31" i="1"/>
  <c r="O30" i="1"/>
  <c r="O24" i="1"/>
  <c r="O26" i="1" s="1"/>
  <c r="F9" i="1"/>
  <c r="F26" i="1" s="1"/>
  <c r="D35" i="1"/>
  <c r="D37" i="1" s="1"/>
  <c r="E31" i="1"/>
  <c r="C26" i="1"/>
  <c r="C39" i="1" s="1"/>
  <c r="P29" i="1"/>
  <c r="Q7" i="1" s="1"/>
  <c r="J9" i="4"/>
  <c r="J32" i="4" s="1"/>
  <c r="K7" i="4"/>
  <c r="K35" i="4" s="1"/>
  <c r="J37" i="4"/>
  <c r="D39" i="1" l="1"/>
  <c r="E35" i="1"/>
  <c r="E37" i="1" s="1"/>
  <c r="G29" i="1"/>
  <c r="G9" i="1"/>
  <c r="G26" i="1" s="1"/>
  <c r="Q29" i="1"/>
  <c r="R7" i="1" s="1"/>
  <c r="P8" i="1"/>
  <c r="O31" i="1"/>
  <c r="K9" i="4"/>
  <c r="K32" i="4" s="1"/>
  <c r="P30" i="1" l="1"/>
  <c r="P9" i="1"/>
  <c r="P26" i="1" s="1"/>
  <c r="N7" i="1"/>
  <c r="G31" i="1"/>
  <c r="R29" i="1"/>
  <c r="S7" i="1" s="1"/>
  <c r="F35" i="1"/>
  <c r="F37" i="1" s="1"/>
  <c r="E39" i="1"/>
  <c r="K37" i="4"/>
  <c r="L7" i="4"/>
  <c r="L35" i="4" s="1"/>
  <c r="S29" i="1" l="1"/>
  <c r="B7" i="4" s="1"/>
  <c r="B35" i="4" s="1"/>
  <c r="G35" i="1"/>
  <c r="G37" i="1" s="1"/>
  <c r="F39" i="1"/>
  <c r="N29" i="1"/>
  <c r="N31" i="1" s="1"/>
  <c r="N9" i="1"/>
  <c r="N26" i="1" s="1"/>
  <c r="P31" i="1"/>
  <c r="Q8" i="1"/>
  <c r="L9" i="4"/>
  <c r="L32" i="4" s="1"/>
  <c r="Q30" i="1" l="1"/>
  <c r="Q9" i="1"/>
  <c r="Q26" i="1" s="1"/>
  <c r="N35" i="1"/>
  <c r="N37" i="1" s="1"/>
  <c r="G39" i="1"/>
  <c r="M7" i="4"/>
  <c r="L37" i="4"/>
  <c r="N39" i="1" l="1"/>
  <c r="O35" i="1"/>
  <c r="O37" i="1" s="1"/>
  <c r="Q31" i="1"/>
  <c r="R8" i="1"/>
  <c r="C7" i="4"/>
  <c r="C35" i="4" s="1"/>
  <c r="M35" i="4"/>
  <c r="M37" i="4" s="1"/>
  <c r="M9" i="4"/>
  <c r="M32" i="4" s="1"/>
  <c r="R30" i="1" l="1"/>
  <c r="R9" i="1"/>
  <c r="R26" i="1" s="1"/>
  <c r="O39" i="1"/>
  <c r="P35" i="1"/>
  <c r="P37" i="1" s="1"/>
  <c r="P39" i="1" l="1"/>
  <c r="Q35" i="1"/>
  <c r="Q37" i="1" s="1"/>
  <c r="D7" i="4"/>
  <c r="D35" i="4" s="1"/>
  <c r="R31" i="1"/>
  <c r="S8" i="1"/>
  <c r="S30" i="1" l="1"/>
  <c r="S9" i="1"/>
  <c r="S26" i="1" s="1"/>
  <c r="R35" i="1"/>
  <c r="R37" i="1" s="1"/>
  <c r="Q39" i="1"/>
  <c r="E7" i="4" l="1"/>
  <c r="E35" i="4" s="1"/>
  <c r="S35" i="1"/>
  <c r="S37" i="1" s="1"/>
  <c r="R39" i="1"/>
  <c r="B8" i="4"/>
  <c r="B36" i="4" s="1"/>
  <c r="S31" i="1"/>
  <c r="B9" i="4" l="1"/>
  <c r="B32" i="4" s="1"/>
  <c r="B41" i="4"/>
  <c r="B46" i="4" s="1"/>
  <c r="C41" i="4" s="1"/>
  <c r="C46" i="4" s="1"/>
  <c r="D41" i="4" s="1"/>
  <c r="D46" i="4" s="1"/>
  <c r="E41" i="4" s="1"/>
  <c r="E46" i="4" s="1"/>
  <c r="F41" i="4" s="1"/>
  <c r="F46" i="4" s="1"/>
  <c r="G41" i="4" s="1"/>
  <c r="G46" i="4" s="1"/>
  <c r="H41" i="4" s="1"/>
  <c r="H46" i="4" s="1"/>
  <c r="I41" i="4" s="1"/>
  <c r="I46" i="4" s="1"/>
  <c r="S39" i="1"/>
  <c r="F7" i="4" l="1"/>
  <c r="F35" i="4" s="1"/>
  <c r="B71" i="4"/>
  <c r="I71" i="4"/>
  <c r="J41" i="4"/>
  <c r="J46" i="4" s="1"/>
  <c r="C8" i="4"/>
  <c r="C36" i="4" s="1"/>
  <c r="B37" i="4"/>
  <c r="C9" i="4" l="1"/>
  <c r="C32" i="4" s="1"/>
  <c r="C71" i="4" s="1"/>
  <c r="J71" i="4"/>
  <c r="K41" i="4"/>
  <c r="K46" i="4" s="1"/>
  <c r="K71" i="4" l="1"/>
  <c r="L41" i="4"/>
  <c r="L46" i="4" s="1"/>
  <c r="G7" i="4"/>
  <c r="G35" i="4" s="1"/>
  <c r="D8" i="4"/>
  <c r="D36" i="4" s="1"/>
  <c r="C37" i="4"/>
  <c r="D9" i="4" l="1"/>
  <c r="D32" i="4" s="1"/>
  <c r="D71" i="4" s="1"/>
  <c r="M41" i="4"/>
  <c r="M46" i="4" s="1"/>
  <c r="M71" i="4" s="1"/>
  <c r="H7" i="4" l="1"/>
  <c r="H35" i="4" s="1"/>
  <c r="E8" i="4"/>
  <c r="E36" i="4" s="1"/>
  <c r="D37" i="4"/>
  <c r="E9" i="4" l="1"/>
  <c r="E32" i="4" s="1"/>
  <c r="E71" i="4" s="1"/>
  <c r="F8" i="4" l="1"/>
  <c r="F36" i="4" s="1"/>
  <c r="E37" i="4"/>
  <c r="F9" i="4" l="1"/>
  <c r="F32" i="4" s="1"/>
  <c r="F71" i="4" s="1"/>
  <c r="G8" i="4" l="1"/>
  <c r="G36" i="4" s="1"/>
  <c r="F37" i="4"/>
  <c r="G9" i="4" l="1"/>
  <c r="G32" i="4" s="1"/>
  <c r="G71" i="4" s="1"/>
  <c r="H8" i="4" l="1"/>
  <c r="H36" i="4" s="1"/>
  <c r="G37" i="4"/>
  <c r="H37" i="4" l="1"/>
  <c r="H9" i="4"/>
  <c r="H32" i="4" s="1"/>
  <c r="H71" i="4" s="1"/>
</calcChain>
</file>

<file path=xl/comments1.xml><?xml version="1.0" encoding="utf-8"?>
<comments xmlns="http://schemas.openxmlformats.org/spreadsheetml/2006/main">
  <authors>
    <author>Erie County Technical School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>Erie County Technical School:</t>
        </r>
        <r>
          <rPr>
            <sz val="9"/>
            <color indexed="81"/>
            <rFont val="Tahoma"/>
            <charset val="1"/>
          </rPr>
          <t xml:space="preserve">
This report is generated from the Statement of Financial Income &amp; Expense report in Quickbooks</t>
        </r>
      </text>
    </comment>
  </commentList>
</comments>
</file>

<file path=xl/sharedStrings.xml><?xml version="1.0" encoding="utf-8"?>
<sst xmlns="http://schemas.openxmlformats.org/spreadsheetml/2006/main" count="96" uniqueCount="65">
  <si>
    <t>Beginning Fund Balance</t>
  </si>
  <si>
    <t>Plus Receipts</t>
  </si>
  <si>
    <t>Contributions-Gifts 4 Kids</t>
  </si>
  <si>
    <t>Contributions-JOC Mileage Reimbursements</t>
  </si>
  <si>
    <t>Miscellaneous Receipts-Vending</t>
  </si>
  <si>
    <t>Erie Community Foundation Grant</t>
  </si>
  <si>
    <t>Interest and Fees Posted</t>
  </si>
  <si>
    <t>Total Receipts (+)</t>
  </si>
  <si>
    <t>Beginning Cash Balance-PSDLAF</t>
  </si>
  <si>
    <t>Gifts 4 Kids Purchase Cards</t>
  </si>
  <si>
    <t>Checks-ECF Grant</t>
  </si>
  <si>
    <t>Total Disbursements (-)</t>
  </si>
  <si>
    <t>Ending Cash -PSDLAF</t>
  </si>
  <si>
    <t>Ending Fund Balance</t>
  </si>
  <si>
    <t>Assigned ECF Grant</t>
  </si>
  <si>
    <t>Assigned-Annual Scholarship/Other</t>
  </si>
  <si>
    <t>Less Disbursements-Transfers and Checks</t>
  </si>
  <si>
    <t>Total Fund Balance</t>
  </si>
  <si>
    <t>ECVT-Erie Community Foundation</t>
  </si>
  <si>
    <t>Beginning Balance-ECF</t>
  </si>
  <si>
    <t>Net-Gains/losses/expenses</t>
  </si>
  <si>
    <t>Ending Balance (ECF)</t>
  </si>
  <si>
    <t>Total Erie County Vocational Technical Foundation</t>
  </si>
  <si>
    <t>ECVT Foundation-PSDLAF</t>
  </si>
  <si>
    <t>Respectfully Submitted</t>
  </si>
  <si>
    <t>John E. Odgen, Treasurer</t>
  </si>
  <si>
    <t>Prepared By: Marcia D. Jones, Business Manager</t>
  </si>
  <si>
    <t>2012-2013</t>
  </si>
  <si>
    <t>Other Contributions</t>
  </si>
  <si>
    <t>Erie County Vocation Technical Foundation</t>
  </si>
  <si>
    <t>Checks-Scholarships/other</t>
  </si>
  <si>
    <t>Treasurer's Report-June 30, 2013 YTD</t>
  </si>
  <si>
    <t>2013-2014</t>
  </si>
  <si>
    <t>John E. Ogden, Treasurer</t>
  </si>
  <si>
    <t>Beginning Balance</t>
  </si>
  <si>
    <t>Beginning Cash Balance-PNC</t>
  </si>
  <si>
    <t>Membership Fees</t>
  </si>
  <si>
    <t>Grants</t>
  </si>
  <si>
    <t>Contributions</t>
  </si>
  <si>
    <t>Other</t>
  </si>
  <si>
    <t xml:space="preserve">Less Disbursements-Transfers and Checks </t>
  </si>
  <si>
    <t>Contracted Services</t>
  </si>
  <si>
    <t>Supplies</t>
  </si>
  <si>
    <t>Ending Balance</t>
  </si>
  <si>
    <t>Ending Cash-PNC Career Street</t>
  </si>
  <si>
    <t>Erie County Vocational-Technical School Foundation</t>
  </si>
  <si>
    <t>Prepared By: Aldo Jackson, Operations Manager</t>
  </si>
  <si>
    <t>Office Supplies</t>
  </si>
  <si>
    <t>Grants To Others</t>
  </si>
  <si>
    <t>Program Supplies</t>
  </si>
  <si>
    <t>Marketing &amp; Communications</t>
  </si>
  <si>
    <t>Investment Income, Gains &amp; Interest</t>
  </si>
  <si>
    <t>Operations</t>
  </si>
  <si>
    <t>Postage &amp; Mail Service</t>
  </si>
  <si>
    <t>Grants &amp; Reimbursements to Members</t>
  </si>
  <si>
    <t>Treasurer's Report YTD
May 31, 2014</t>
  </si>
  <si>
    <t>Respectfully Submitted,</t>
  </si>
  <si>
    <t>Total Ending Fund Balance</t>
  </si>
  <si>
    <t>PNC (Career Street)</t>
  </si>
  <si>
    <t>Erie Community Foundation (ECVTSF)</t>
  </si>
  <si>
    <t>PSDLAF (ECVTSF)</t>
  </si>
  <si>
    <t>Total (ECVTSF)</t>
  </si>
  <si>
    <t>Realized Gains</t>
  </si>
  <si>
    <t>Unrealized Gains</t>
  </si>
  <si>
    <t>Interest &amp;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</si>
</sst>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[$-409]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7" fontId="1" fillId="0" borderId="0" xfId="0" applyNumberFormat="1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164" fontId="0" fillId="0" borderId="0" xfId="0" applyNumberFormat="1"/>
    <xf numFmtId="164" fontId="0" fillId="0" borderId="1" xfId="0" applyNumberFormat="1" applyBorder="1"/>
    <xf numFmtId="164" fontId="1" fillId="0" borderId="0" xfId="0" applyNumberFormat="1" applyFont="1"/>
    <xf numFmtId="164" fontId="0" fillId="0" borderId="0" xfId="0" applyNumberFormat="1" applyFill="1"/>
    <xf numFmtId="164" fontId="0" fillId="0" borderId="1" xfId="0" applyNumberFormat="1" applyFill="1" applyBorder="1"/>
    <xf numFmtId="164" fontId="1" fillId="0" borderId="0" xfId="0" applyNumberFormat="1" applyFont="1" applyFill="1"/>
    <xf numFmtId="0" fontId="0" fillId="0" borderId="0" xfId="0" applyFill="1"/>
    <xf numFmtId="0" fontId="0" fillId="0" borderId="1" xfId="0" applyFill="1" applyBorder="1"/>
    <xf numFmtId="165" fontId="1" fillId="0" borderId="0" xfId="0" applyNumberFormat="1" applyFont="1"/>
    <xf numFmtId="0" fontId="0" fillId="0" borderId="1" xfId="0" applyBorder="1"/>
    <xf numFmtId="0" fontId="0" fillId="4" borderId="0" xfId="0" applyFill="1"/>
    <xf numFmtId="164" fontId="0" fillId="4" borderId="0" xfId="0" applyNumberFormat="1" applyFill="1"/>
    <xf numFmtId="164" fontId="0" fillId="4" borderId="1" xfId="0" applyNumberFormat="1" applyFill="1" applyBorder="1"/>
    <xf numFmtId="0" fontId="1" fillId="0" borderId="3" xfId="0" applyFont="1" applyBorder="1" applyAlignment="1">
      <alignment horizontal="right"/>
    </xf>
    <xf numFmtId="164" fontId="1" fillId="0" borderId="3" xfId="0" applyNumberFormat="1" applyFont="1" applyFill="1" applyBorder="1"/>
    <xf numFmtId="164" fontId="1" fillId="4" borderId="3" xfId="0" applyNumberFormat="1" applyFont="1" applyFill="1" applyBorder="1"/>
    <xf numFmtId="164" fontId="0" fillId="0" borderId="0" xfId="0" applyNumberFormat="1" applyFill="1" applyBorder="1"/>
    <xf numFmtId="164" fontId="0" fillId="4" borderId="0" xfId="0" applyNumberFormat="1" applyFill="1" applyBorder="1"/>
    <xf numFmtId="8" fontId="0" fillId="0" borderId="0" xfId="0" applyNumberFormat="1" applyFill="1" applyBorder="1"/>
    <xf numFmtId="0" fontId="0" fillId="4" borderId="0" xfId="0" applyFill="1" applyBorder="1"/>
    <xf numFmtId="0" fontId="0" fillId="0" borderId="1" xfId="0" applyBorder="1" applyAlignment="1">
      <alignment horizontal="right"/>
    </xf>
    <xf numFmtId="0" fontId="0" fillId="0" borderId="0" xfId="0" applyFill="1" applyBorder="1"/>
    <xf numFmtId="0" fontId="1" fillId="2" borderId="0" xfId="0" applyFont="1" applyFill="1" applyAlignment="1">
      <alignment horizontal="center" wrapText="1"/>
    </xf>
    <xf numFmtId="0" fontId="0" fillId="0" borderId="4" xfId="0" applyBorder="1" applyAlignment="1">
      <alignment horizontal="center"/>
    </xf>
    <xf numFmtId="17" fontId="1" fillId="0" borderId="4" xfId="0" applyNumberFormat="1" applyFont="1" applyFill="1" applyBorder="1" applyAlignment="1">
      <alignment horizontal="center"/>
    </xf>
    <xf numFmtId="165" fontId="1" fillId="0" borderId="4" xfId="0" applyNumberFormat="1" applyFont="1" applyFill="1" applyBorder="1" applyAlignment="1">
      <alignment horizontal="center"/>
    </xf>
    <xf numFmtId="17" fontId="1" fillId="4" borderId="4" xfId="0" applyNumberFormat="1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164" fontId="0" fillId="5" borderId="0" xfId="0" applyNumberFormat="1" applyFill="1"/>
    <xf numFmtId="0" fontId="0" fillId="5" borderId="0" xfId="0" applyFill="1"/>
    <xf numFmtId="164" fontId="2" fillId="5" borderId="0" xfId="0" applyNumberFormat="1" applyFont="1" applyFill="1"/>
    <xf numFmtId="164" fontId="3" fillId="5" borderId="0" xfId="0" applyNumberFormat="1" applyFont="1" applyFill="1"/>
    <xf numFmtId="164" fontId="4" fillId="5" borderId="0" xfId="0" quotePrefix="1" applyNumberFormat="1" applyFont="1" applyFill="1"/>
    <xf numFmtId="164" fontId="4" fillId="5" borderId="0" xfId="0" applyNumberFormat="1" applyFont="1" applyFill="1"/>
    <xf numFmtId="0" fontId="4" fillId="5" borderId="0" xfId="0" applyFont="1" applyFill="1"/>
    <xf numFmtId="164" fontId="1" fillId="5" borderId="2" xfId="0" applyNumberFormat="1" applyFont="1" applyFill="1" applyBorder="1"/>
    <xf numFmtId="0" fontId="1" fillId="5" borderId="2" xfId="0" applyFont="1" applyFill="1" applyBorder="1" applyAlignment="1">
      <alignment horizontal="center"/>
    </xf>
    <xf numFmtId="0" fontId="0" fillId="0" borderId="5" xfId="0" applyFont="1" applyBorder="1" applyAlignment="1">
      <alignment horizontal="right"/>
    </xf>
    <xf numFmtId="164" fontId="0" fillId="0" borderId="5" xfId="0" applyNumberFormat="1" applyFont="1" applyFill="1" applyBorder="1"/>
    <xf numFmtId="164" fontId="0" fillId="4" borderId="5" xfId="0" applyNumberFormat="1" applyFont="1" applyFill="1" applyBorder="1"/>
    <xf numFmtId="0" fontId="0" fillId="0" borderId="5" xfId="0" applyBorder="1" applyAlignment="1">
      <alignment horizontal="right"/>
    </xf>
    <xf numFmtId="164" fontId="0" fillId="0" borderId="5" xfId="0" applyNumberFormat="1" applyFill="1" applyBorder="1"/>
    <xf numFmtId="164" fontId="0" fillId="4" borderId="5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opLeftCell="A4" workbookViewId="0">
      <selection activeCell="W11" sqref="W11:W12"/>
    </sheetView>
  </sheetViews>
  <sheetFormatPr defaultRowHeight="15" x14ac:dyDescent="0.25"/>
  <cols>
    <col min="1" max="1" width="47.140625" customWidth="1"/>
    <col min="2" max="7" width="11.140625" bestFit="1" customWidth="1"/>
    <col min="8" max="13" width="0" hidden="1" customWidth="1"/>
    <col min="14" max="15" width="11.140625" bestFit="1" customWidth="1"/>
    <col min="16" max="16" width="11.140625" style="9" bestFit="1" customWidth="1"/>
    <col min="17" max="17" width="12.5703125" customWidth="1"/>
    <col min="18" max="18" width="13.28515625" customWidth="1"/>
    <col min="19" max="19" width="13.85546875" customWidth="1"/>
  </cols>
  <sheetData>
    <row r="1" spans="1:19" x14ac:dyDescent="0.25">
      <c r="A1" s="6" t="s">
        <v>29</v>
      </c>
    </row>
    <row r="2" spans="1:19" x14ac:dyDescent="0.25">
      <c r="A2" s="6" t="s">
        <v>31</v>
      </c>
    </row>
    <row r="3" spans="1:19" x14ac:dyDescent="0.25">
      <c r="A3" s="7" t="s">
        <v>27</v>
      </c>
    </row>
    <row r="4" spans="1:19" x14ac:dyDescent="0.25">
      <c r="B4" s="5">
        <v>41091</v>
      </c>
      <c r="C4" s="5">
        <v>41122</v>
      </c>
      <c r="D4" s="5">
        <v>41153</v>
      </c>
      <c r="E4" s="5">
        <v>41183</v>
      </c>
      <c r="F4" s="5">
        <v>41214</v>
      </c>
      <c r="G4" s="5">
        <v>41244</v>
      </c>
      <c r="H4" s="5">
        <v>41275</v>
      </c>
      <c r="I4" s="5">
        <v>41306</v>
      </c>
      <c r="J4" s="5">
        <v>41334</v>
      </c>
      <c r="K4" s="5">
        <v>41365</v>
      </c>
      <c r="L4" s="5">
        <v>41395</v>
      </c>
      <c r="M4" s="5">
        <v>41426</v>
      </c>
      <c r="N4" s="5">
        <v>41275</v>
      </c>
      <c r="O4" s="5">
        <v>41306</v>
      </c>
      <c r="P4" s="17">
        <v>41334</v>
      </c>
      <c r="Q4" s="5">
        <v>41365</v>
      </c>
      <c r="R4" s="5">
        <v>41395</v>
      </c>
      <c r="S4" s="5">
        <v>41426</v>
      </c>
    </row>
    <row r="5" spans="1:19" x14ac:dyDescent="0.25">
      <c r="A5" s="7" t="s">
        <v>23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9" x14ac:dyDescent="0.25">
      <c r="A6" s="2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9" x14ac:dyDescent="0.25">
      <c r="A7" s="1" t="s">
        <v>15</v>
      </c>
      <c r="B7" s="9">
        <f>5189.65+916.22</f>
        <v>6105.87</v>
      </c>
      <c r="C7" s="9">
        <v>6224.65</v>
      </c>
      <c r="D7" s="9">
        <f t="shared" ref="D7:G8" si="0">C29</f>
        <v>6328.87</v>
      </c>
      <c r="E7" s="9">
        <f t="shared" si="0"/>
        <v>6329.88</v>
      </c>
      <c r="F7" s="9">
        <f t="shared" si="0"/>
        <v>6463.42</v>
      </c>
      <c r="G7" s="9">
        <f>F29</f>
        <v>6577.79</v>
      </c>
      <c r="H7" s="9"/>
      <c r="I7" s="9"/>
      <c r="J7" s="9"/>
      <c r="K7" s="9"/>
      <c r="L7" s="9"/>
      <c r="M7" s="9"/>
      <c r="N7" s="9">
        <f>G29</f>
        <v>7924.8099999999995</v>
      </c>
      <c r="O7" s="9">
        <v>5884.9</v>
      </c>
      <c r="P7" s="9">
        <f t="shared" ref="P7:S8" si="1">O29</f>
        <v>5884.91</v>
      </c>
      <c r="Q7" s="9">
        <f t="shared" si="1"/>
        <v>4814.25</v>
      </c>
      <c r="R7" s="9">
        <f t="shared" si="1"/>
        <v>5338.86</v>
      </c>
      <c r="S7" s="9">
        <f t="shared" si="1"/>
        <v>4613.7700000000004</v>
      </c>
    </row>
    <row r="8" spans="1:19" x14ac:dyDescent="0.25">
      <c r="A8" s="1" t="s">
        <v>14</v>
      </c>
      <c r="B8" s="10">
        <v>35500</v>
      </c>
      <c r="C8" s="10">
        <v>35412.81</v>
      </c>
      <c r="D8" s="10">
        <f t="shared" si="0"/>
        <v>35412.81</v>
      </c>
      <c r="E8" s="10">
        <f t="shared" si="0"/>
        <v>35412.81</v>
      </c>
      <c r="F8" s="10">
        <f t="shared" si="0"/>
        <v>35412.81</v>
      </c>
      <c r="G8" s="10">
        <f t="shared" si="0"/>
        <v>35412.81</v>
      </c>
      <c r="H8" s="9"/>
      <c r="I8" s="9"/>
      <c r="J8" s="9"/>
      <c r="K8" s="9"/>
      <c r="L8" s="9"/>
      <c r="M8" s="9"/>
      <c r="N8" s="10">
        <f>G30</f>
        <v>34932.81</v>
      </c>
      <c r="O8" s="10">
        <v>34932.81</v>
      </c>
      <c r="P8" s="10">
        <f t="shared" si="1"/>
        <v>34356.89</v>
      </c>
      <c r="Q8" s="10">
        <f t="shared" si="1"/>
        <v>34356.89</v>
      </c>
      <c r="R8" s="10">
        <f t="shared" si="1"/>
        <v>34356.89</v>
      </c>
      <c r="S8" s="10">
        <f t="shared" si="1"/>
        <v>33834.89</v>
      </c>
    </row>
    <row r="9" spans="1:19" x14ac:dyDescent="0.25">
      <c r="A9" s="1" t="s">
        <v>8</v>
      </c>
      <c r="B9" s="9">
        <v>41605.870000000003</v>
      </c>
      <c r="C9" s="9">
        <f>SUM(C7:C8)</f>
        <v>41637.46</v>
      </c>
      <c r="D9" s="9">
        <f>SUM(D7:D8)</f>
        <v>41741.68</v>
      </c>
      <c r="E9" s="9">
        <f>SUM(E7:E8)</f>
        <v>41742.689999999995</v>
      </c>
      <c r="F9" s="9">
        <f>SUM(F7:F8)</f>
        <v>41876.229999999996</v>
      </c>
      <c r="G9" s="9">
        <f>SUM(G7:G8)</f>
        <v>41990.6</v>
      </c>
      <c r="H9" s="9"/>
      <c r="I9" s="9"/>
      <c r="J9" s="9"/>
      <c r="K9" s="9"/>
      <c r="L9" s="9"/>
      <c r="M9" s="9"/>
      <c r="N9" s="9">
        <f t="shared" ref="N9:S9" si="2">SUM(N7:N8)</f>
        <v>42857.619999999995</v>
      </c>
      <c r="O9" s="9">
        <f t="shared" si="2"/>
        <v>40817.71</v>
      </c>
      <c r="P9" s="9">
        <f t="shared" si="2"/>
        <v>40241.800000000003</v>
      </c>
      <c r="Q9" s="9">
        <f t="shared" si="2"/>
        <v>39171.14</v>
      </c>
      <c r="R9" s="9">
        <f t="shared" si="2"/>
        <v>39695.75</v>
      </c>
      <c r="S9" s="9">
        <f t="shared" si="2"/>
        <v>38448.660000000003</v>
      </c>
    </row>
    <row r="10" spans="1:19" x14ac:dyDescent="0.25">
      <c r="A10" s="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9" x14ac:dyDescent="0.25">
      <c r="A11" s="2" t="s">
        <v>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9" x14ac:dyDescent="0.25">
      <c r="A12" s="1" t="s">
        <v>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>250+170+280+425</f>
        <v>1125</v>
      </c>
      <c r="H12" s="9"/>
      <c r="I12" s="9"/>
      <c r="J12" s="9"/>
      <c r="K12" s="9"/>
      <c r="L12" s="9"/>
      <c r="M12" s="9"/>
      <c r="N12" s="9">
        <v>50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</row>
    <row r="13" spans="1:19" x14ac:dyDescent="0.25">
      <c r="A13" s="1" t="s">
        <v>3</v>
      </c>
      <c r="B13" s="9">
        <v>118.77</v>
      </c>
      <c r="C13" s="9">
        <v>77.81</v>
      </c>
      <c r="D13" s="9">
        <v>0</v>
      </c>
      <c r="E13" s="9">
        <f>75.41+58.06</f>
        <v>133.47</v>
      </c>
      <c r="F13" s="9">
        <v>114.36</v>
      </c>
      <c r="G13" s="9">
        <v>0</v>
      </c>
      <c r="H13" s="9"/>
      <c r="I13" s="9"/>
      <c r="J13" s="9"/>
      <c r="K13" s="9"/>
      <c r="L13" s="9"/>
      <c r="M13" s="9"/>
      <c r="N13" s="9">
        <v>85.07</v>
      </c>
      <c r="O13" s="9">
        <v>0</v>
      </c>
      <c r="P13" s="9">
        <v>128.38</v>
      </c>
      <c r="Q13" s="9">
        <f>149.21+125.4</f>
        <v>274.61</v>
      </c>
      <c r="R13" s="9">
        <v>135.05000000000001</v>
      </c>
      <c r="S13" s="9">
        <v>136.52000000000001</v>
      </c>
    </row>
    <row r="14" spans="1:19" x14ac:dyDescent="0.25">
      <c r="A14" s="1" t="s">
        <v>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221.24</v>
      </c>
      <c r="H14" s="9"/>
      <c r="I14" s="9"/>
      <c r="J14" s="9"/>
      <c r="K14" s="9"/>
      <c r="L14" s="9"/>
      <c r="M14" s="9"/>
      <c r="N14" s="9">
        <v>0</v>
      </c>
      <c r="O14" s="9">
        <v>0</v>
      </c>
      <c r="P14" s="9">
        <v>0</v>
      </c>
      <c r="Q14" s="9">
        <v>0</v>
      </c>
      <c r="R14" s="9">
        <v>339.85</v>
      </c>
      <c r="S14" s="9">
        <v>0</v>
      </c>
    </row>
    <row r="15" spans="1:19" x14ac:dyDescent="0.25">
      <c r="A15" s="1" t="s">
        <v>5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/>
      <c r="I15" s="9"/>
      <c r="J15" s="9"/>
      <c r="K15" s="9"/>
      <c r="L15" s="9"/>
      <c r="M15" s="9"/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 x14ac:dyDescent="0.25">
      <c r="A16" s="1" t="s">
        <v>28</v>
      </c>
      <c r="B16" s="9">
        <v>0</v>
      </c>
      <c r="C16" s="9">
        <v>26.41</v>
      </c>
      <c r="D16" s="9">
        <v>0</v>
      </c>
      <c r="E16" s="9">
        <v>0</v>
      </c>
      <c r="F16" s="9">
        <v>0</v>
      </c>
      <c r="G16" s="9">
        <v>0</v>
      </c>
      <c r="H16" s="9"/>
      <c r="I16" s="9"/>
      <c r="J16" s="9"/>
      <c r="K16" s="9"/>
      <c r="L16" s="9"/>
      <c r="M16" s="9"/>
      <c r="N16" s="9">
        <v>0</v>
      </c>
      <c r="O16" s="9">
        <v>0</v>
      </c>
      <c r="P16" s="9">
        <v>0</v>
      </c>
      <c r="Q16" s="9">
        <v>250</v>
      </c>
      <c r="R16" s="9">
        <v>0</v>
      </c>
      <c r="S16" s="9">
        <v>4500</v>
      </c>
    </row>
    <row r="17" spans="1:19" x14ac:dyDescent="0.25">
      <c r="A17" s="1" t="s">
        <v>6</v>
      </c>
      <c r="B17" s="10">
        <v>0.01</v>
      </c>
      <c r="C17" s="10">
        <v>0</v>
      </c>
      <c r="D17" s="10">
        <v>1.01</v>
      </c>
      <c r="E17" s="10">
        <v>7.0000000000000007E-2</v>
      </c>
      <c r="F17" s="10">
        <v>0.01</v>
      </c>
      <c r="G17" s="10">
        <v>0.78</v>
      </c>
      <c r="H17" s="9"/>
      <c r="I17" s="9"/>
      <c r="J17" s="9"/>
      <c r="K17" s="9"/>
      <c r="L17" s="9"/>
      <c r="M17" s="9"/>
      <c r="N17" s="10">
        <v>0.02</v>
      </c>
      <c r="O17" s="10">
        <v>0.01</v>
      </c>
      <c r="P17" s="10">
        <v>0.96</v>
      </c>
      <c r="Q17" s="10">
        <v>0</v>
      </c>
      <c r="R17" s="18">
        <v>0.01</v>
      </c>
      <c r="S17" s="10">
        <f>0.04+0.96</f>
        <v>1</v>
      </c>
    </row>
    <row r="18" spans="1:19" x14ac:dyDescent="0.25">
      <c r="A18" s="1" t="s">
        <v>7</v>
      </c>
      <c r="B18" s="9">
        <f t="shared" ref="B18:G18" si="3">SUM(B12:B17)</f>
        <v>118.78</v>
      </c>
      <c r="C18" s="9">
        <f t="shared" si="3"/>
        <v>104.22</v>
      </c>
      <c r="D18" s="9">
        <f t="shared" si="3"/>
        <v>1.01</v>
      </c>
      <c r="E18" s="9">
        <f t="shared" si="3"/>
        <v>133.54</v>
      </c>
      <c r="F18" s="9">
        <f t="shared" si="3"/>
        <v>114.37</v>
      </c>
      <c r="G18" s="9">
        <f t="shared" si="3"/>
        <v>1347.02</v>
      </c>
      <c r="H18" s="9"/>
      <c r="I18" s="9"/>
      <c r="J18" s="9"/>
      <c r="K18" s="9"/>
      <c r="L18" s="9"/>
      <c r="M18" s="9"/>
      <c r="N18" s="9">
        <f t="shared" ref="N18:S18" si="4">SUM(N12:N17)</f>
        <v>135.09</v>
      </c>
      <c r="O18" s="9">
        <f t="shared" si="4"/>
        <v>0.01</v>
      </c>
      <c r="P18" s="9">
        <f t="shared" si="4"/>
        <v>129.34</v>
      </c>
      <c r="Q18" s="9">
        <f t="shared" si="4"/>
        <v>524.61</v>
      </c>
      <c r="R18" s="9">
        <f t="shared" si="4"/>
        <v>474.91</v>
      </c>
      <c r="S18" s="9">
        <f t="shared" si="4"/>
        <v>4637.5200000000004</v>
      </c>
    </row>
    <row r="19" spans="1:19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9" x14ac:dyDescent="0.25">
      <c r="A20" s="4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9" x14ac:dyDescent="0.25">
      <c r="A21" s="1" t="s">
        <v>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/>
      <c r="I21" s="9"/>
      <c r="J21" s="9"/>
      <c r="K21" s="9"/>
      <c r="L21" s="9"/>
      <c r="M21" s="9"/>
      <c r="N21" s="9">
        <v>2175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x14ac:dyDescent="0.25">
      <c r="A22" s="1" t="s">
        <v>30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/>
      <c r="I22" s="9"/>
      <c r="J22" s="9"/>
      <c r="K22" s="9"/>
      <c r="L22" s="9"/>
      <c r="M22" s="9"/>
      <c r="N22" s="9">
        <v>0</v>
      </c>
      <c r="O22" s="9">
        <v>0</v>
      </c>
      <c r="P22" s="9">
        <v>1200</v>
      </c>
      <c r="Q22" s="9">
        <v>0</v>
      </c>
      <c r="R22" s="9">
        <v>1200</v>
      </c>
      <c r="S22" s="9">
        <v>250</v>
      </c>
    </row>
    <row r="23" spans="1:19" x14ac:dyDescent="0.25">
      <c r="A23" s="1" t="s">
        <v>10</v>
      </c>
      <c r="B23" s="10">
        <v>87.19</v>
      </c>
      <c r="C23" s="10">
        <v>0</v>
      </c>
      <c r="D23" s="10">
        <v>0</v>
      </c>
      <c r="E23" s="10">
        <v>0</v>
      </c>
      <c r="F23" s="10">
        <v>0</v>
      </c>
      <c r="G23" s="10">
        <f>100+200+180</f>
        <v>480</v>
      </c>
      <c r="H23" s="9"/>
      <c r="I23" s="9"/>
      <c r="J23" s="9"/>
      <c r="K23" s="9"/>
      <c r="L23" s="9"/>
      <c r="M23" s="9"/>
      <c r="N23" s="10">
        <v>0</v>
      </c>
      <c r="O23" s="10">
        <f>475.92+100</f>
        <v>575.92000000000007</v>
      </c>
      <c r="P23" s="10">
        <v>0</v>
      </c>
      <c r="Q23" s="10">
        <v>0</v>
      </c>
      <c r="R23" s="13">
        <v>522</v>
      </c>
      <c r="S23" s="13">
        <v>300</v>
      </c>
    </row>
    <row r="24" spans="1:19" x14ac:dyDescent="0.25">
      <c r="A24" s="1" t="s">
        <v>11</v>
      </c>
      <c r="B24" s="9">
        <f t="shared" ref="B24:G24" si="5">SUM(B21:B23)</f>
        <v>87.19</v>
      </c>
      <c r="C24" s="9">
        <f t="shared" si="5"/>
        <v>0</v>
      </c>
      <c r="D24" s="9">
        <f t="shared" si="5"/>
        <v>0</v>
      </c>
      <c r="E24" s="9">
        <f t="shared" si="5"/>
        <v>0</v>
      </c>
      <c r="F24" s="9">
        <f t="shared" si="5"/>
        <v>0</v>
      </c>
      <c r="G24" s="9">
        <f t="shared" si="5"/>
        <v>480</v>
      </c>
      <c r="H24" s="9"/>
      <c r="I24" s="9"/>
      <c r="J24" s="9"/>
      <c r="K24" s="9"/>
      <c r="L24" s="9"/>
      <c r="M24" s="9"/>
      <c r="N24" s="9">
        <f t="shared" ref="N24:S24" si="6">SUM(N21:N23)</f>
        <v>2175</v>
      </c>
      <c r="O24" s="9">
        <f t="shared" si="6"/>
        <v>575.92000000000007</v>
      </c>
      <c r="P24" s="9">
        <f t="shared" si="6"/>
        <v>1200</v>
      </c>
      <c r="Q24" s="9">
        <f t="shared" si="6"/>
        <v>0</v>
      </c>
      <c r="R24" s="9">
        <f t="shared" si="6"/>
        <v>1722</v>
      </c>
      <c r="S24" s="9">
        <f t="shared" si="6"/>
        <v>550</v>
      </c>
    </row>
    <row r="25" spans="1:19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9" x14ac:dyDescent="0.25">
      <c r="A26" s="3" t="s">
        <v>12</v>
      </c>
      <c r="B26" s="11">
        <f t="shared" ref="B26:F26" si="7">B9+B18-B24</f>
        <v>41637.46</v>
      </c>
      <c r="C26" s="11">
        <f t="shared" si="7"/>
        <v>41741.68</v>
      </c>
      <c r="D26" s="11">
        <f t="shared" si="7"/>
        <v>41742.69</v>
      </c>
      <c r="E26" s="11">
        <f t="shared" si="7"/>
        <v>41876.229999999996</v>
      </c>
      <c r="F26" s="11">
        <f t="shared" si="7"/>
        <v>41990.6</v>
      </c>
      <c r="G26" s="11">
        <f>G9+G18-G24</f>
        <v>42857.619999999995</v>
      </c>
      <c r="H26" s="9"/>
      <c r="I26" s="9"/>
      <c r="J26" s="9"/>
      <c r="K26" s="9"/>
      <c r="L26" s="9"/>
      <c r="M26" s="9"/>
      <c r="N26" s="11">
        <f t="shared" ref="N26:S26" si="8">N9+N18-N24</f>
        <v>40817.709999999992</v>
      </c>
      <c r="O26" s="11">
        <f t="shared" si="8"/>
        <v>40241.800000000003</v>
      </c>
      <c r="P26" s="11">
        <f t="shared" si="8"/>
        <v>39171.14</v>
      </c>
      <c r="Q26" s="11">
        <f t="shared" si="8"/>
        <v>39695.75</v>
      </c>
      <c r="R26" s="11">
        <f t="shared" si="8"/>
        <v>38448.660000000003</v>
      </c>
      <c r="S26" s="11">
        <f t="shared" si="8"/>
        <v>42536.180000000008</v>
      </c>
    </row>
    <row r="27" spans="1:19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9" x14ac:dyDescent="0.25">
      <c r="A28" s="4" t="s">
        <v>13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9" x14ac:dyDescent="0.25">
      <c r="A29" s="1" t="s">
        <v>15</v>
      </c>
      <c r="B29" s="9">
        <f>B7+B13+B17</f>
        <v>6224.6500000000005</v>
      </c>
      <c r="C29" s="9">
        <f>C7+C13+C16</f>
        <v>6328.87</v>
      </c>
      <c r="D29" s="9">
        <f>D7+D17</f>
        <v>6329.88</v>
      </c>
      <c r="E29" s="9">
        <f>E7+E13+E17</f>
        <v>6463.42</v>
      </c>
      <c r="F29" s="9">
        <f>F7+F13+F17</f>
        <v>6577.79</v>
      </c>
      <c r="G29" s="9">
        <f>G7+G12+G14+G17</f>
        <v>7924.8099999999995</v>
      </c>
      <c r="H29" s="9"/>
      <c r="I29" s="9"/>
      <c r="J29" s="9"/>
      <c r="K29" s="9"/>
      <c r="L29" s="9"/>
      <c r="M29" s="9"/>
      <c r="N29" s="9">
        <f>N7+N12+N13+N17-N21</f>
        <v>5884.9</v>
      </c>
      <c r="O29" s="9">
        <f>O7+O12+O13+O17-O21</f>
        <v>5884.91</v>
      </c>
      <c r="P29" s="9">
        <f>P7+P12+P13+P17-P21-P22</f>
        <v>4814.25</v>
      </c>
      <c r="Q29" s="9">
        <f>Q7+Q12+Q13+Q17+Q16-Q21-Q22</f>
        <v>5338.86</v>
      </c>
      <c r="R29" s="9">
        <f>R7+R12+R14+R13+R17+R16-R21-R22</f>
        <v>4613.7700000000004</v>
      </c>
      <c r="S29" s="9">
        <f>S7+S12+S14+S13+S17+S16-S21-S22</f>
        <v>9001.2900000000009</v>
      </c>
    </row>
    <row r="30" spans="1:19" x14ac:dyDescent="0.25">
      <c r="A30" s="1" t="s">
        <v>14</v>
      </c>
      <c r="B30" s="10">
        <f>B8-B23</f>
        <v>35412.81</v>
      </c>
      <c r="C30" s="10">
        <f>C8</f>
        <v>35412.81</v>
      </c>
      <c r="D30" s="10">
        <f>D8</f>
        <v>35412.81</v>
      </c>
      <c r="E30" s="10">
        <f>E8</f>
        <v>35412.81</v>
      </c>
      <c r="F30" s="10">
        <f>F8</f>
        <v>35412.81</v>
      </c>
      <c r="G30" s="10">
        <f>G8-G23</f>
        <v>34932.81</v>
      </c>
      <c r="H30" s="9"/>
      <c r="I30" s="9"/>
      <c r="J30" s="9"/>
      <c r="K30" s="9"/>
      <c r="L30" s="9"/>
      <c r="M30" s="9"/>
      <c r="N30" s="10">
        <f t="shared" ref="N30:S30" si="9">N8+N15-N23</f>
        <v>34932.81</v>
      </c>
      <c r="O30" s="10">
        <f t="shared" si="9"/>
        <v>34356.89</v>
      </c>
      <c r="P30" s="10">
        <f t="shared" si="9"/>
        <v>34356.89</v>
      </c>
      <c r="Q30" s="10">
        <f t="shared" si="9"/>
        <v>34356.89</v>
      </c>
      <c r="R30" s="10">
        <f t="shared" si="9"/>
        <v>33834.89</v>
      </c>
      <c r="S30" s="10">
        <f t="shared" si="9"/>
        <v>33534.89</v>
      </c>
    </row>
    <row r="31" spans="1:19" x14ac:dyDescent="0.25">
      <c r="A31" s="1" t="s">
        <v>17</v>
      </c>
      <c r="B31" s="9">
        <f t="shared" ref="B31:G31" si="10">SUM(B29:B30)</f>
        <v>41637.46</v>
      </c>
      <c r="C31" s="9">
        <f t="shared" si="10"/>
        <v>41741.68</v>
      </c>
      <c r="D31" s="9">
        <f t="shared" si="10"/>
        <v>41742.689999999995</v>
      </c>
      <c r="E31" s="9">
        <f t="shared" si="10"/>
        <v>41876.229999999996</v>
      </c>
      <c r="F31" s="9">
        <f t="shared" si="10"/>
        <v>41990.6</v>
      </c>
      <c r="G31" s="9">
        <f t="shared" si="10"/>
        <v>42857.619999999995</v>
      </c>
      <c r="H31" s="9"/>
      <c r="I31" s="9"/>
      <c r="J31" s="9"/>
      <c r="K31" s="9"/>
      <c r="L31" s="9"/>
      <c r="M31" s="9"/>
      <c r="N31" s="9">
        <f t="shared" ref="N31:S31" si="11">N30+N29</f>
        <v>40817.71</v>
      </c>
      <c r="O31" s="9">
        <f t="shared" si="11"/>
        <v>40241.800000000003</v>
      </c>
      <c r="P31" s="9">
        <f t="shared" si="11"/>
        <v>39171.14</v>
      </c>
      <c r="Q31" s="9">
        <f t="shared" si="11"/>
        <v>39695.75</v>
      </c>
      <c r="R31" s="9">
        <f t="shared" si="11"/>
        <v>38448.660000000003</v>
      </c>
      <c r="S31" s="9">
        <f t="shared" si="11"/>
        <v>42536.18</v>
      </c>
    </row>
    <row r="32" spans="1:19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9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9" x14ac:dyDescent="0.25">
      <c r="A34" s="7" t="s">
        <v>18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9" x14ac:dyDescent="0.25">
      <c r="A35" s="1" t="s">
        <v>19</v>
      </c>
      <c r="B35" s="9">
        <v>181985.85</v>
      </c>
      <c r="C35" s="9">
        <f>B37</f>
        <v>181985.85</v>
      </c>
      <c r="D35" s="9">
        <f>C37</f>
        <v>181985.85</v>
      </c>
      <c r="E35" s="9">
        <f>D37</f>
        <v>190591.91</v>
      </c>
      <c r="F35" s="9">
        <f>E37</f>
        <v>189473.53</v>
      </c>
      <c r="G35" s="9">
        <f>F37</f>
        <v>189473.53</v>
      </c>
      <c r="H35" s="9"/>
      <c r="I35" s="9"/>
      <c r="J35" s="9"/>
      <c r="K35" s="9"/>
      <c r="L35" s="9"/>
      <c r="M35" s="9"/>
      <c r="N35" s="12">
        <f>G37</f>
        <v>190703.23</v>
      </c>
      <c r="O35" s="12">
        <f>N37</f>
        <v>199460.42</v>
      </c>
      <c r="P35" s="12">
        <f>O37</f>
        <v>200777.53</v>
      </c>
      <c r="Q35" s="9">
        <f>P37</f>
        <v>204195.95</v>
      </c>
      <c r="R35" s="9">
        <f>Q37</f>
        <v>206150.27000000002</v>
      </c>
      <c r="S35" s="12">
        <f>R37</f>
        <v>203237.25000000003</v>
      </c>
    </row>
    <row r="36" spans="1:19" x14ac:dyDescent="0.25">
      <c r="A36" s="1" t="s">
        <v>20</v>
      </c>
      <c r="B36" s="10">
        <v>0</v>
      </c>
      <c r="C36" s="10">
        <v>0</v>
      </c>
      <c r="D36" s="10">
        <v>8606.06</v>
      </c>
      <c r="E36" s="10">
        <v>-1118.3800000000001</v>
      </c>
      <c r="F36" s="10">
        <v>0</v>
      </c>
      <c r="G36" s="10">
        <v>1229.7</v>
      </c>
      <c r="H36" s="9"/>
      <c r="I36" s="9"/>
      <c r="J36" s="9"/>
      <c r="K36" s="9"/>
      <c r="L36" s="9"/>
      <c r="M36" s="9"/>
      <c r="N36" s="13">
        <v>8757.19</v>
      </c>
      <c r="O36" s="16">
        <v>1317.11</v>
      </c>
      <c r="P36" s="13">
        <v>3418.42</v>
      </c>
      <c r="Q36" s="10">
        <v>1954.32</v>
      </c>
      <c r="R36" s="18">
        <v>-2913.02</v>
      </c>
      <c r="S36" s="16">
        <v>-5120.37</v>
      </c>
    </row>
    <row r="37" spans="1:19" x14ac:dyDescent="0.25">
      <c r="A37" s="3" t="s">
        <v>21</v>
      </c>
      <c r="B37" s="11">
        <f>SUM(B35:B36)</f>
        <v>181985.85</v>
      </c>
      <c r="C37" s="11">
        <f>SUM(C35:C36)</f>
        <v>181985.85</v>
      </c>
      <c r="D37" s="11">
        <f>SUM(D35:D36)</f>
        <v>190591.91</v>
      </c>
      <c r="E37" s="11">
        <f>E35+E36</f>
        <v>189473.53</v>
      </c>
      <c r="F37" s="11">
        <f>SUM(F35:F36)</f>
        <v>189473.53</v>
      </c>
      <c r="G37" s="11">
        <f>SUM(G35:G36)</f>
        <v>190703.23</v>
      </c>
      <c r="H37" s="9"/>
      <c r="I37" s="9"/>
      <c r="J37" s="9"/>
      <c r="K37" s="9"/>
      <c r="L37" s="9"/>
      <c r="M37" s="9"/>
      <c r="N37" s="14">
        <f t="shared" ref="N37:S37" si="12">SUM(N35:N36)</f>
        <v>199460.42</v>
      </c>
      <c r="O37" s="14">
        <f t="shared" si="12"/>
        <v>200777.53</v>
      </c>
      <c r="P37" s="14">
        <f t="shared" si="12"/>
        <v>204195.95</v>
      </c>
      <c r="Q37" s="14">
        <f t="shared" si="12"/>
        <v>206150.27000000002</v>
      </c>
      <c r="R37" s="14">
        <f t="shared" si="12"/>
        <v>203237.25000000003</v>
      </c>
      <c r="S37" s="14">
        <f t="shared" si="12"/>
        <v>198116.88000000003</v>
      </c>
    </row>
    <row r="38" spans="1:19" x14ac:dyDescent="0.25">
      <c r="N38" s="15"/>
      <c r="S38" s="15"/>
    </row>
    <row r="39" spans="1:19" x14ac:dyDescent="0.25">
      <c r="A39" s="8" t="s">
        <v>22</v>
      </c>
      <c r="B39" s="11">
        <f t="shared" ref="B39:G39" si="13">B37+B26</f>
        <v>223623.31</v>
      </c>
      <c r="C39" s="11">
        <f t="shared" si="13"/>
        <v>223727.53</v>
      </c>
      <c r="D39" s="11">
        <f t="shared" si="13"/>
        <v>232334.6</v>
      </c>
      <c r="E39" s="11">
        <f t="shared" si="13"/>
        <v>231349.76000000001</v>
      </c>
      <c r="F39" s="11">
        <f t="shared" si="13"/>
        <v>231464.13</v>
      </c>
      <c r="G39" s="11">
        <f t="shared" si="13"/>
        <v>233560.85</v>
      </c>
      <c r="N39" s="14">
        <f t="shared" ref="N39:S39" si="14">N37+N26</f>
        <v>240278.13</v>
      </c>
      <c r="O39" s="14">
        <f t="shared" si="14"/>
        <v>241019.33000000002</v>
      </c>
      <c r="P39" s="14">
        <f t="shared" si="14"/>
        <v>243367.09000000003</v>
      </c>
      <c r="Q39" s="14">
        <f t="shared" si="14"/>
        <v>245846.02000000002</v>
      </c>
      <c r="R39" s="14">
        <f t="shared" si="14"/>
        <v>241685.91000000003</v>
      </c>
      <c r="S39" s="14">
        <f t="shared" si="14"/>
        <v>240653.06000000006</v>
      </c>
    </row>
    <row r="41" spans="1:19" x14ac:dyDescent="0.25">
      <c r="A41" t="s">
        <v>24</v>
      </c>
    </row>
    <row r="45" spans="1:19" x14ac:dyDescent="0.25">
      <c r="A45" t="s">
        <v>25</v>
      </c>
    </row>
    <row r="48" spans="1:19" x14ac:dyDescent="0.25">
      <c r="A48" t="s">
        <v>26</v>
      </c>
    </row>
  </sheetData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9"/>
  <sheetViews>
    <sheetView tabSelected="1" topLeftCell="A52" zoomScaleNormal="100" workbookViewId="0">
      <selection activeCell="O58" sqref="O58"/>
    </sheetView>
  </sheetViews>
  <sheetFormatPr defaultRowHeight="15" x14ac:dyDescent="0.25"/>
  <cols>
    <col min="1" max="1" width="47.5703125" customWidth="1"/>
    <col min="2" max="2" width="11.140625" style="15" bestFit="1" customWidth="1"/>
    <col min="3" max="3" width="11.140625" bestFit="1" customWidth="1"/>
    <col min="4" max="9" width="11.140625" customWidth="1"/>
    <col min="10" max="10" width="11.140625" style="9" customWidth="1"/>
    <col min="11" max="11" width="12.5703125" customWidth="1"/>
    <col min="12" max="12" width="13.28515625" customWidth="1"/>
    <col min="13" max="13" width="13.85546875" customWidth="1"/>
  </cols>
  <sheetData>
    <row r="1" spans="1:17" x14ac:dyDescent="0.25">
      <c r="A1" s="6" t="s">
        <v>45</v>
      </c>
    </row>
    <row r="2" spans="1:17" ht="30" x14ac:dyDescent="0.25">
      <c r="A2" s="31" t="s">
        <v>55</v>
      </c>
    </row>
    <row r="3" spans="1:17" x14ac:dyDescent="0.25">
      <c r="A3" s="7" t="s">
        <v>32</v>
      </c>
    </row>
    <row r="4" spans="1:17" x14ac:dyDescent="0.25">
      <c r="A4" s="32"/>
      <c r="B4" s="33">
        <v>41456</v>
      </c>
      <c r="C4" s="33">
        <v>41487</v>
      </c>
      <c r="D4" s="33">
        <v>41518</v>
      </c>
      <c r="E4" s="33">
        <v>41548</v>
      </c>
      <c r="F4" s="33">
        <v>41579</v>
      </c>
      <c r="G4" s="33">
        <v>41609</v>
      </c>
      <c r="H4" s="33">
        <v>41640</v>
      </c>
      <c r="I4" s="33">
        <v>41671</v>
      </c>
      <c r="J4" s="34">
        <v>41699</v>
      </c>
      <c r="K4" s="33">
        <v>41730</v>
      </c>
      <c r="L4" s="33">
        <v>41760</v>
      </c>
      <c r="M4" s="35">
        <v>41791</v>
      </c>
    </row>
    <row r="5" spans="1:17" x14ac:dyDescent="0.25">
      <c r="A5" s="36" t="s">
        <v>60</v>
      </c>
      <c r="B5" s="37"/>
      <c r="C5" s="37"/>
      <c r="D5" s="37"/>
      <c r="E5" s="37"/>
      <c r="F5" s="37"/>
      <c r="G5" s="37"/>
      <c r="H5" s="37"/>
      <c r="I5" s="38"/>
      <c r="J5" s="37"/>
      <c r="K5" s="38"/>
      <c r="L5" s="38"/>
      <c r="M5" s="19"/>
    </row>
    <row r="6" spans="1:17" x14ac:dyDescent="0.25">
      <c r="A6" s="2" t="s">
        <v>0</v>
      </c>
      <c r="B6" s="12"/>
      <c r="C6" s="12"/>
      <c r="D6" s="12"/>
      <c r="E6" s="12"/>
      <c r="F6" s="12"/>
      <c r="G6" s="12"/>
      <c r="H6" s="12"/>
      <c r="I6" s="15"/>
      <c r="J6" s="12"/>
      <c r="K6" s="15"/>
      <c r="L6" s="15"/>
      <c r="M6" s="19"/>
    </row>
    <row r="7" spans="1:17" x14ac:dyDescent="0.25">
      <c r="A7" s="1" t="s">
        <v>15</v>
      </c>
      <c r="B7" s="12">
        <f>'2012-2013'!S29</f>
        <v>9001.2900000000009</v>
      </c>
      <c r="C7" s="12">
        <f t="shared" ref="C7:E8" si="0">B35</f>
        <v>9395.2000000000007</v>
      </c>
      <c r="D7" s="12">
        <f t="shared" si="0"/>
        <v>9640.9800000000014</v>
      </c>
      <c r="E7" s="12">
        <f t="shared" si="0"/>
        <v>9767.9600000000009</v>
      </c>
      <c r="F7" s="12">
        <f t="shared" ref="F7:G8" si="1">E35</f>
        <v>9908.35</v>
      </c>
      <c r="G7" s="12">
        <f>F35</f>
        <v>9927.0500000000011</v>
      </c>
      <c r="H7" s="12">
        <f>G35</f>
        <v>11281.61</v>
      </c>
      <c r="I7" s="12">
        <v>9094.11</v>
      </c>
      <c r="J7" s="12">
        <f>I35</f>
        <v>9157.74</v>
      </c>
      <c r="K7" s="12">
        <f t="shared" ref="J7:M8" si="2">J35</f>
        <v>10631.67</v>
      </c>
      <c r="L7" s="12">
        <f t="shared" si="2"/>
        <v>10777.62</v>
      </c>
      <c r="M7" s="20">
        <f t="shared" si="2"/>
        <v>9754.2400000000016</v>
      </c>
    </row>
    <row r="8" spans="1:17" x14ac:dyDescent="0.25">
      <c r="A8" s="29" t="s">
        <v>14</v>
      </c>
      <c r="B8" s="13">
        <f>'2012-2013'!S30</f>
        <v>33534.89</v>
      </c>
      <c r="C8" s="13">
        <f t="shared" si="0"/>
        <v>33534.89</v>
      </c>
      <c r="D8" s="13">
        <f t="shared" si="0"/>
        <v>30034.89</v>
      </c>
      <c r="E8" s="13">
        <f t="shared" si="0"/>
        <v>0</v>
      </c>
      <c r="F8" s="13">
        <f t="shared" si="1"/>
        <v>0</v>
      </c>
      <c r="G8" s="13">
        <f t="shared" si="1"/>
        <v>0</v>
      </c>
      <c r="H8" s="13">
        <f>G36</f>
        <v>0</v>
      </c>
      <c r="I8" s="13">
        <v>0</v>
      </c>
      <c r="J8" s="13">
        <f t="shared" si="2"/>
        <v>0</v>
      </c>
      <c r="K8" s="13">
        <f t="shared" si="2"/>
        <v>0</v>
      </c>
      <c r="L8" s="13">
        <v>1E-4</v>
      </c>
      <c r="M8" s="21">
        <f t="shared" si="2"/>
        <v>-10357</v>
      </c>
    </row>
    <row r="9" spans="1:17" x14ac:dyDescent="0.25">
      <c r="A9" s="1" t="s">
        <v>8</v>
      </c>
      <c r="B9" s="12">
        <f t="shared" ref="B9:G9" si="3">SUM(B7:B8)</f>
        <v>42536.18</v>
      </c>
      <c r="C9" s="12">
        <f t="shared" si="3"/>
        <v>42930.09</v>
      </c>
      <c r="D9" s="12">
        <f t="shared" si="3"/>
        <v>39675.870000000003</v>
      </c>
      <c r="E9" s="12">
        <f t="shared" si="3"/>
        <v>9767.9600000000009</v>
      </c>
      <c r="F9" s="12">
        <f t="shared" si="3"/>
        <v>9908.35</v>
      </c>
      <c r="G9" s="12">
        <f t="shared" si="3"/>
        <v>9927.0500000000011</v>
      </c>
      <c r="H9" s="12">
        <f t="shared" ref="H9:M9" si="4">SUM(H7:H8)</f>
        <v>11281.61</v>
      </c>
      <c r="I9" s="12">
        <f t="shared" si="4"/>
        <v>9094.11</v>
      </c>
      <c r="J9" s="12">
        <f t="shared" si="4"/>
        <v>9157.74</v>
      </c>
      <c r="K9" s="12">
        <f t="shared" si="4"/>
        <v>10631.67</v>
      </c>
      <c r="L9" s="12">
        <f t="shared" si="4"/>
        <v>10777.6201</v>
      </c>
      <c r="M9" s="20">
        <f t="shared" si="4"/>
        <v>-602.7599999999984</v>
      </c>
      <c r="Q9">
        <f>7905.25+1188.86</f>
        <v>9094.11</v>
      </c>
    </row>
    <row r="10" spans="1:17" x14ac:dyDescent="0.25">
      <c r="A10" s="1"/>
      <c r="B10" s="12"/>
      <c r="C10" s="12"/>
      <c r="D10" s="12"/>
      <c r="E10" s="12"/>
      <c r="F10" s="12"/>
      <c r="G10" s="12"/>
      <c r="H10" s="12"/>
      <c r="I10" s="15"/>
      <c r="J10" s="12"/>
      <c r="K10" s="15"/>
      <c r="L10" s="15"/>
      <c r="M10" s="19"/>
    </row>
    <row r="11" spans="1:17" x14ac:dyDescent="0.25">
      <c r="A11" s="2" t="s">
        <v>1</v>
      </c>
      <c r="B11" s="12"/>
      <c r="C11" s="12"/>
      <c r="D11" s="12"/>
      <c r="E11" s="12"/>
      <c r="F11" s="12"/>
      <c r="G11" s="12"/>
      <c r="H11" s="12"/>
      <c r="I11" s="15"/>
      <c r="J11" s="12"/>
      <c r="K11" s="15"/>
      <c r="L11" s="15"/>
      <c r="M11" s="19"/>
    </row>
    <row r="12" spans="1:17" x14ac:dyDescent="0.25">
      <c r="A12" s="1" t="s">
        <v>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f>365+113.65+225+350+270</f>
        <v>1323.65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20">
        <v>0</v>
      </c>
    </row>
    <row r="13" spans="1:17" x14ac:dyDescent="0.25">
      <c r="A13" s="1" t="s">
        <v>3</v>
      </c>
      <c r="B13" s="12">
        <v>0</v>
      </c>
      <c r="C13" s="12">
        <v>139.56</v>
      </c>
      <c r="D13" s="12">
        <v>126.19</v>
      </c>
      <c r="E13" s="12">
        <v>140.38</v>
      </c>
      <c r="F13" s="12">
        <v>0</v>
      </c>
      <c r="G13" s="12">
        <v>130.69999999999999</v>
      </c>
      <c r="H13" s="12">
        <v>123.49</v>
      </c>
      <c r="I13" s="12">
        <v>0</v>
      </c>
      <c r="J13" s="12">
        <v>318.19</v>
      </c>
      <c r="K13" s="12">
        <v>145.94</v>
      </c>
      <c r="L13" s="12">
        <v>117.89</v>
      </c>
      <c r="M13" s="20">
        <v>136.52000000000001</v>
      </c>
    </row>
    <row r="14" spans="1:17" x14ac:dyDescent="0.25">
      <c r="A14" s="1" t="s">
        <v>4</v>
      </c>
      <c r="B14" s="12">
        <v>93.86</v>
      </c>
      <c r="C14" s="12">
        <v>0</v>
      </c>
      <c r="D14" s="12">
        <v>0</v>
      </c>
      <c r="E14" s="12">
        <v>0</v>
      </c>
      <c r="F14" s="12">
        <v>18.690000000000001</v>
      </c>
      <c r="G14" s="12">
        <v>0</v>
      </c>
      <c r="H14" s="12">
        <v>0</v>
      </c>
      <c r="I14" s="12">
        <v>63.62</v>
      </c>
      <c r="J14" s="12">
        <v>0</v>
      </c>
      <c r="K14" s="12">
        <v>0</v>
      </c>
      <c r="L14" s="12">
        <v>58.72</v>
      </c>
      <c r="M14" s="20">
        <v>0</v>
      </c>
    </row>
    <row r="15" spans="1:17" x14ac:dyDescent="0.25">
      <c r="A15" s="1" t="s">
        <v>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20">
        <v>0</v>
      </c>
    </row>
    <row r="16" spans="1:17" x14ac:dyDescent="0.25">
      <c r="A16" s="1" t="s">
        <v>28</v>
      </c>
      <c r="B16" s="12">
        <v>300</v>
      </c>
      <c r="C16" s="12">
        <v>106.17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20">
        <v>4500</v>
      </c>
    </row>
    <row r="17" spans="1:13" x14ac:dyDescent="0.25">
      <c r="A17" s="29" t="s">
        <v>51</v>
      </c>
      <c r="B17" s="13">
        <v>0.05</v>
      </c>
      <c r="C17" s="13">
        <v>0.05</v>
      </c>
      <c r="D17" s="13">
        <f>0.1+0.69</f>
        <v>0.78999999999999992</v>
      </c>
      <c r="E17" s="13">
        <v>0.01</v>
      </c>
      <c r="F17" s="13">
        <v>0.01</v>
      </c>
      <c r="G17" s="13">
        <v>0.21</v>
      </c>
      <c r="H17" s="13">
        <v>0.01</v>
      </c>
      <c r="I17" s="13">
        <v>0.01</v>
      </c>
      <c r="J17" s="13">
        <v>1155.74</v>
      </c>
      <c r="K17" s="13">
        <v>0.01</v>
      </c>
      <c r="L17" s="13">
        <v>0.01</v>
      </c>
      <c r="M17" s="21">
        <f>0.04+0.96</f>
        <v>1</v>
      </c>
    </row>
    <row r="18" spans="1:13" x14ac:dyDescent="0.25">
      <c r="A18" s="49" t="s">
        <v>7</v>
      </c>
      <c r="B18" s="50">
        <f t="shared" ref="B18:M18" si="5">SUM(B12:B17)</f>
        <v>393.91</v>
      </c>
      <c r="C18" s="50">
        <f t="shared" si="5"/>
        <v>245.78000000000003</v>
      </c>
      <c r="D18" s="50">
        <f t="shared" si="5"/>
        <v>126.98</v>
      </c>
      <c r="E18" s="50">
        <f t="shared" si="5"/>
        <v>140.38999999999999</v>
      </c>
      <c r="F18" s="50">
        <f t="shared" si="5"/>
        <v>18.700000000000003</v>
      </c>
      <c r="G18" s="50">
        <f t="shared" si="5"/>
        <v>1454.5600000000002</v>
      </c>
      <c r="H18" s="50">
        <f t="shared" si="5"/>
        <v>123.5</v>
      </c>
      <c r="I18" s="50">
        <f t="shared" si="5"/>
        <v>63.629999999999995</v>
      </c>
      <c r="J18" s="50">
        <f t="shared" si="5"/>
        <v>1473.93</v>
      </c>
      <c r="K18" s="50">
        <f t="shared" si="5"/>
        <v>145.94999999999999</v>
      </c>
      <c r="L18" s="50">
        <f t="shared" si="5"/>
        <v>176.62</v>
      </c>
      <c r="M18" s="51">
        <f t="shared" si="5"/>
        <v>4637.5200000000004</v>
      </c>
    </row>
    <row r="19" spans="1:13" x14ac:dyDescent="0.25">
      <c r="B19" s="12"/>
      <c r="C19" s="12"/>
      <c r="D19" s="12"/>
      <c r="E19" s="12"/>
      <c r="F19" s="12"/>
      <c r="G19" s="12"/>
      <c r="H19" s="12"/>
      <c r="I19" s="15"/>
      <c r="J19" s="12"/>
      <c r="K19" s="15"/>
      <c r="L19" s="15"/>
      <c r="M19" s="19"/>
    </row>
    <row r="20" spans="1:13" x14ac:dyDescent="0.25">
      <c r="A20" s="4" t="s">
        <v>16</v>
      </c>
      <c r="B20" s="12"/>
      <c r="C20" s="12"/>
      <c r="D20" s="12"/>
      <c r="E20" s="12"/>
      <c r="F20" s="12"/>
      <c r="G20" s="12"/>
      <c r="H20" s="12"/>
      <c r="I20" s="15"/>
      <c r="J20" s="12"/>
      <c r="K20" s="15"/>
      <c r="L20" s="15"/>
      <c r="M20" s="19"/>
    </row>
    <row r="21" spans="1:13" x14ac:dyDescent="0.25">
      <c r="A21" s="1" t="s">
        <v>9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2275</v>
      </c>
      <c r="I21" s="12">
        <v>0</v>
      </c>
      <c r="J21" s="12">
        <v>0</v>
      </c>
      <c r="K21" s="12">
        <v>0</v>
      </c>
      <c r="L21" s="12">
        <v>0</v>
      </c>
      <c r="M21" s="20">
        <v>0</v>
      </c>
    </row>
    <row r="22" spans="1:13" x14ac:dyDescent="0.25">
      <c r="A22" s="1" t="s">
        <v>30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100</v>
      </c>
      <c r="H22" s="12">
        <v>136</v>
      </c>
      <c r="I22" s="12">
        <v>0</v>
      </c>
      <c r="J22" s="12">
        <v>0</v>
      </c>
      <c r="K22" s="12">
        <v>0</v>
      </c>
      <c r="L22" s="12">
        <v>1200</v>
      </c>
      <c r="M22" s="20">
        <v>250</v>
      </c>
    </row>
    <row r="23" spans="1:13" x14ac:dyDescent="0.25">
      <c r="A23" s="1" t="s">
        <v>52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350</v>
      </c>
      <c r="K23" s="12">
        <v>0</v>
      </c>
      <c r="L23" s="12">
        <v>0</v>
      </c>
      <c r="M23" s="20">
        <v>0</v>
      </c>
    </row>
    <row r="24" spans="1:13" x14ac:dyDescent="0.25">
      <c r="A24" s="1" t="s">
        <v>47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20"/>
    </row>
    <row r="25" spans="1:13" x14ac:dyDescent="0.25">
      <c r="A25" s="1" t="s">
        <v>48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20"/>
    </row>
    <row r="26" spans="1:13" x14ac:dyDescent="0.25">
      <c r="A26" s="1" t="s">
        <v>41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5590</v>
      </c>
      <c r="M26" s="20"/>
    </row>
    <row r="27" spans="1:13" x14ac:dyDescent="0.25">
      <c r="A27" s="1" t="s">
        <v>49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767</v>
      </c>
      <c r="M27" s="20"/>
    </row>
    <row r="28" spans="1:13" x14ac:dyDescent="0.25">
      <c r="A28" s="1" t="s">
        <v>50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4000</v>
      </c>
      <c r="M28" s="20"/>
    </row>
    <row r="29" spans="1:13" x14ac:dyDescent="0.25">
      <c r="A29" s="29" t="s">
        <v>10</v>
      </c>
      <c r="B29" s="13">
        <v>0</v>
      </c>
      <c r="C29" s="13">
        <v>3500</v>
      </c>
      <c r="D29" s="13">
        <v>30034.89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21">
        <v>300</v>
      </c>
    </row>
    <row r="30" spans="1:13" x14ac:dyDescent="0.25">
      <c r="A30" s="49" t="s">
        <v>11</v>
      </c>
      <c r="B30" s="50">
        <f t="shared" ref="B30:M30" si="6">SUM(B21:B29)</f>
        <v>0</v>
      </c>
      <c r="C30" s="50">
        <f t="shared" si="6"/>
        <v>3500</v>
      </c>
      <c r="D30" s="50">
        <f t="shared" si="6"/>
        <v>30034.89</v>
      </c>
      <c r="E30" s="50">
        <f t="shared" si="6"/>
        <v>0</v>
      </c>
      <c r="F30" s="50">
        <f t="shared" si="6"/>
        <v>0</v>
      </c>
      <c r="G30" s="50">
        <f t="shared" si="6"/>
        <v>100</v>
      </c>
      <c r="H30" s="50">
        <f t="shared" si="6"/>
        <v>2411</v>
      </c>
      <c r="I30" s="50">
        <f t="shared" si="6"/>
        <v>0</v>
      </c>
      <c r="J30" s="50">
        <f t="shared" si="6"/>
        <v>350</v>
      </c>
      <c r="K30" s="50">
        <f t="shared" si="6"/>
        <v>0</v>
      </c>
      <c r="L30" s="50">
        <f t="shared" si="6"/>
        <v>11557</v>
      </c>
      <c r="M30" s="51">
        <f t="shared" si="6"/>
        <v>550</v>
      </c>
    </row>
    <row r="31" spans="1:13" x14ac:dyDescent="0.25">
      <c r="B31" s="12"/>
      <c r="C31" s="12"/>
      <c r="D31" s="12"/>
      <c r="E31" s="12"/>
      <c r="F31" s="12"/>
      <c r="G31" s="12"/>
      <c r="H31" s="12"/>
      <c r="I31" s="15"/>
      <c r="J31" s="12"/>
      <c r="K31" s="15"/>
      <c r="L31" s="15"/>
      <c r="M31" s="19"/>
    </row>
    <row r="32" spans="1:13" x14ac:dyDescent="0.25">
      <c r="A32" s="46" t="s">
        <v>12</v>
      </c>
      <c r="B32" s="47">
        <f t="shared" ref="B32:G32" si="7">B9+B18-B30</f>
        <v>42930.090000000004</v>
      </c>
      <c r="C32" s="47">
        <f t="shared" si="7"/>
        <v>39675.869999999995</v>
      </c>
      <c r="D32" s="47">
        <f t="shared" si="7"/>
        <v>9767.9600000000064</v>
      </c>
      <c r="E32" s="47">
        <f t="shared" si="7"/>
        <v>9908.35</v>
      </c>
      <c r="F32" s="47">
        <f t="shared" si="7"/>
        <v>9927.0500000000011</v>
      </c>
      <c r="G32" s="47">
        <f t="shared" si="7"/>
        <v>11281.61</v>
      </c>
      <c r="H32" s="47">
        <f>H9+H18-H30+G13</f>
        <v>9124.8100000000013</v>
      </c>
      <c r="I32" s="47">
        <f>I9+I18-I30</f>
        <v>9157.74</v>
      </c>
      <c r="J32" s="47">
        <f>J9+J18-J30</f>
        <v>10281.67</v>
      </c>
      <c r="K32" s="47">
        <f>K9+K18-K30</f>
        <v>10777.62</v>
      </c>
      <c r="L32" s="47">
        <f>L9+L18-L30</f>
        <v>-602.75989999999911</v>
      </c>
      <c r="M32" s="48">
        <f>M9+M18-M30</f>
        <v>3484.760000000002</v>
      </c>
    </row>
    <row r="33" spans="1:13" x14ac:dyDescent="0.25">
      <c r="B33" s="12"/>
      <c r="C33" s="12"/>
      <c r="D33" s="12"/>
      <c r="E33" s="12"/>
      <c r="F33" s="12"/>
      <c r="G33" s="12"/>
      <c r="H33" s="12"/>
      <c r="I33" s="15"/>
      <c r="J33" s="12"/>
      <c r="K33" s="15"/>
      <c r="L33" s="15"/>
      <c r="M33" s="19"/>
    </row>
    <row r="34" spans="1:13" x14ac:dyDescent="0.25">
      <c r="A34" s="4" t="s">
        <v>13</v>
      </c>
      <c r="B34" s="12"/>
      <c r="C34" s="12"/>
      <c r="D34" s="12"/>
      <c r="E34" s="12"/>
      <c r="F34" s="12"/>
      <c r="G34" s="12"/>
      <c r="H34" s="12"/>
      <c r="I34" s="15"/>
      <c r="J34" s="12"/>
      <c r="K34" s="15"/>
      <c r="L34" s="15"/>
      <c r="M34" s="19"/>
    </row>
    <row r="35" spans="1:13" x14ac:dyDescent="0.25">
      <c r="A35" s="1" t="s">
        <v>15</v>
      </c>
      <c r="B35" s="12">
        <f t="shared" ref="B35:K35" si="8">B7+B18-B22-B21</f>
        <v>9395.2000000000007</v>
      </c>
      <c r="C35" s="12">
        <f t="shared" si="8"/>
        <v>9640.9800000000014</v>
      </c>
      <c r="D35" s="12">
        <f t="shared" si="8"/>
        <v>9767.9600000000009</v>
      </c>
      <c r="E35" s="12">
        <f t="shared" si="8"/>
        <v>9908.35</v>
      </c>
      <c r="F35" s="12">
        <f t="shared" si="8"/>
        <v>9927.0500000000011</v>
      </c>
      <c r="G35" s="12">
        <f t="shared" si="8"/>
        <v>11281.61</v>
      </c>
      <c r="H35" s="12">
        <f t="shared" si="8"/>
        <v>8994.11</v>
      </c>
      <c r="I35" s="12">
        <f t="shared" si="8"/>
        <v>9157.74</v>
      </c>
      <c r="J35" s="12">
        <f t="shared" si="8"/>
        <v>10631.67</v>
      </c>
      <c r="K35" s="12">
        <f t="shared" si="8"/>
        <v>10777.62</v>
      </c>
      <c r="L35" s="12">
        <f>L7+L18-L22-L21</f>
        <v>9754.2400000000016</v>
      </c>
      <c r="M35" s="20">
        <f>M7+M12+M14+M13+M17+M16-M21-M22</f>
        <v>14141.760000000002</v>
      </c>
    </row>
    <row r="36" spans="1:13" x14ac:dyDescent="0.25">
      <c r="A36" s="1" t="s">
        <v>14</v>
      </c>
      <c r="B36" s="25">
        <f>B8+B15-B29</f>
        <v>33534.89</v>
      </c>
      <c r="C36" s="25">
        <f>C8+C15-C29</f>
        <v>30034.89</v>
      </c>
      <c r="D36" s="25">
        <f>D8-D29</f>
        <v>0</v>
      </c>
      <c r="E36" s="25">
        <f>E8</f>
        <v>0</v>
      </c>
      <c r="F36" s="25">
        <f>F8</f>
        <v>0</v>
      </c>
      <c r="G36" s="25">
        <f>G8-G29</f>
        <v>0</v>
      </c>
      <c r="H36" s="25">
        <f t="shared" ref="H36:M36" si="9">H8+H15-H29</f>
        <v>0</v>
      </c>
      <c r="I36" s="25">
        <f t="shared" si="9"/>
        <v>0</v>
      </c>
      <c r="J36" s="25">
        <f t="shared" si="9"/>
        <v>0</v>
      </c>
      <c r="K36" s="25">
        <f t="shared" si="9"/>
        <v>0</v>
      </c>
      <c r="L36" s="25">
        <f>SUM(L23:L29)*-1</f>
        <v>-10357</v>
      </c>
      <c r="M36" s="26">
        <f t="shared" si="9"/>
        <v>-10657</v>
      </c>
    </row>
    <row r="37" spans="1:13" ht="15.75" thickBot="1" x14ac:dyDescent="0.3">
      <c r="A37" s="22" t="s">
        <v>57</v>
      </c>
      <c r="B37" s="23">
        <f t="shared" ref="B37:G37" si="10">SUM(B35:B36)</f>
        <v>42930.09</v>
      </c>
      <c r="C37" s="23">
        <f t="shared" si="10"/>
        <v>39675.870000000003</v>
      </c>
      <c r="D37" s="23">
        <f t="shared" si="10"/>
        <v>9767.9600000000009</v>
      </c>
      <c r="E37" s="23">
        <f t="shared" si="10"/>
        <v>9908.35</v>
      </c>
      <c r="F37" s="23">
        <f t="shared" si="10"/>
        <v>9927.0500000000011</v>
      </c>
      <c r="G37" s="23">
        <f t="shared" si="10"/>
        <v>11281.61</v>
      </c>
      <c r="H37" s="23">
        <f t="shared" ref="H37:M37" si="11">H36+H35</f>
        <v>8994.11</v>
      </c>
      <c r="I37" s="23">
        <f t="shared" si="11"/>
        <v>9157.74</v>
      </c>
      <c r="J37" s="23">
        <f t="shared" si="11"/>
        <v>10631.67</v>
      </c>
      <c r="K37" s="23">
        <f t="shared" si="11"/>
        <v>10777.62</v>
      </c>
      <c r="L37" s="23">
        <f t="shared" si="11"/>
        <v>-602.7599999999984</v>
      </c>
      <c r="M37" s="24">
        <f t="shared" si="11"/>
        <v>3484.760000000002</v>
      </c>
    </row>
    <row r="38" spans="1:13" ht="15.75" thickTop="1" x14ac:dyDescent="0.25">
      <c r="B38" s="12"/>
      <c r="C38" s="12"/>
      <c r="D38" s="12"/>
      <c r="E38" s="12"/>
      <c r="F38" s="12"/>
      <c r="G38" s="12"/>
      <c r="H38" s="12"/>
      <c r="I38" s="15"/>
      <c r="J38" s="12"/>
      <c r="K38" s="15"/>
      <c r="L38" s="15"/>
      <c r="M38" s="19"/>
    </row>
    <row r="39" spans="1:13" x14ac:dyDescent="0.25">
      <c r="B39" s="12"/>
      <c r="C39" s="12"/>
      <c r="D39" s="12"/>
      <c r="E39" s="12"/>
      <c r="F39" s="12"/>
      <c r="G39" s="12"/>
      <c r="H39" s="12"/>
      <c r="I39" s="15"/>
      <c r="J39" s="12"/>
      <c r="K39" s="15"/>
      <c r="L39" s="15"/>
      <c r="M39" s="19"/>
    </row>
    <row r="40" spans="1:13" x14ac:dyDescent="0.25">
      <c r="A40" s="36" t="s">
        <v>59</v>
      </c>
      <c r="B40" s="37"/>
      <c r="C40" s="39"/>
      <c r="D40" s="40"/>
      <c r="E40" s="37"/>
      <c r="F40" s="41"/>
      <c r="G40" s="42"/>
      <c r="H40" s="37"/>
      <c r="I40" s="43"/>
      <c r="J40" s="37"/>
      <c r="K40" s="38"/>
      <c r="L40" s="38"/>
      <c r="M40" s="38"/>
    </row>
    <row r="41" spans="1:13" x14ac:dyDescent="0.25">
      <c r="A41" s="1" t="s">
        <v>19</v>
      </c>
      <c r="B41" s="12">
        <f>'2012-2013'!S37</f>
        <v>198116.88000000003</v>
      </c>
      <c r="C41" s="12">
        <f t="shared" ref="C41:M41" si="12">B46</f>
        <v>202523.80000000005</v>
      </c>
      <c r="D41" s="12">
        <f t="shared" si="12"/>
        <v>200172.76000000004</v>
      </c>
      <c r="E41" s="12">
        <f t="shared" si="12"/>
        <v>206506.73000000004</v>
      </c>
      <c r="F41" s="12">
        <f t="shared" si="12"/>
        <v>211459.49000000005</v>
      </c>
      <c r="G41" s="12">
        <f>F46</f>
        <v>212543.20000000004</v>
      </c>
      <c r="H41" s="12">
        <f t="shared" si="12"/>
        <v>215486.86000000004</v>
      </c>
      <c r="I41" s="12">
        <f t="shared" si="12"/>
        <v>211205.83000000005</v>
      </c>
      <c r="J41" s="12">
        <f t="shared" si="12"/>
        <v>217742.39000000004</v>
      </c>
      <c r="K41" s="12">
        <f t="shared" si="12"/>
        <v>218873.87000000005</v>
      </c>
      <c r="L41" s="12">
        <f t="shared" si="12"/>
        <v>220828.19000000006</v>
      </c>
      <c r="M41" s="20">
        <f t="shared" si="12"/>
        <v>222741.91000000006</v>
      </c>
    </row>
    <row r="42" spans="1:13" x14ac:dyDescent="0.25">
      <c r="A42" s="1" t="s">
        <v>20</v>
      </c>
      <c r="B42" s="25">
        <v>4406.92</v>
      </c>
      <c r="C42" s="25">
        <v>-2351.04</v>
      </c>
      <c r="D42" s="25">
        <v>6333.97</v>
      </c>
      <c r="E42" s="25">
        <v>4952.76</v>
      </c>
      <c r="F42" s="25">
        <v>1083.71</v>
      </c>
      <c r="G42" s="25">
        <v>2943.66</v>
      </c>
      <c r="H42" s="25">
        <v>-4281.03</v>
      </c>
      <c r="I42" s="27">
        <v>6536.56</v>
      </c>
      <c r="J42" s="25">
        <v>1131.48</v>
      </c>
      <c r="K42" s="25">
        <v>1954.32</v>
      </c>
      <c r="L42" s="25">
        <v>1913.72</v>
      </c>
      <c r="M42" s="28">
        <v>-5120.37</v>
      </c>
    </row>
    <row r="43" spans="1:13" hidden="1" x14ac:dyDescent="0.25">
      <c r="A43" s="1" t="s">
        <v>64</v>
      </c>
      <c r="B43" s="25"/>
      <c r="C43" s="25"/>
      <c r="D43" s="25"/>
      <c r="E43" s="25"/>
      <c r="F43" s="25"/>
      <c r="G43" s="25"/>
      <c r="H43" s="25"/>
      <c r="I43" s="27"/>
      <c r="J43" s="25"/>
      <c r="K43" s="25"/>
      <c r="L43" s="30"/>
      <c r="M43" s="28"/>
    </row>
    <row r="44" spans="1:13" hidden="1" x14ac:dyDescent="0.25">
      <c r="A44" s="1" t="s">
        <v>63</v>
      </c>
      <c r="B44" s="25"/>
      <c r="C44" s="25"/>
      <c r="D44" s="25"/>
      <c r="E44" s="25"/>
      <c r="F44" s="25"/>
      <c r="G44" s="25"/>
      <c r="H44" s="25"/>
      <c r="I44" s="27"/>
      <c r="J44" s="25"/>
      <c r="K44" s="25"/>
      <c r="L44" s="30"/>
      <c r="M44" s="28"/>
    </row>
    <row r="45" spans="1:13" hidden="1" x14ac:dyDescent="0.25">
      <c r="A45" s="1" t="s">
        <v>62</v>
      </c>
      <c r="B45" s="25"/>
      <c r="C45" s="25"/>
      <c r="D45" s="25"/>
      <c r="E45" s="25"/>
      <c r="F45" s="25"/>
      <c r="G45" s="25"/>
      <c r="H45" s="25"/>
      <c r="I45" s="27"/>
      <c r="J45" s="25"/>
      <c r="K45" s="25"/>
      <c r="L45" s="30"/>
      <c r="M45" s="28"/>
    </row>
    <row r="46" spans="1:13" ht="15.75" thickBot="1" x14ac:dyDescent="0.3">
      <c r="A46" s="22" t="s">
        <v>21</v>
      </c>
      <c r="B46" s="23">
        <f>SUM(B41:B42)</f>
        <v>202523.80000000005</v>
      </c>
      <c r="C46" s="23">
        <f>SUM(C41:C42)</f>
        <v>200172.76000000004</v>
      </c>
      <c r="D46" s="23">
        <f>SUM(D41:D42)</f>
        <v>206506.73000000004</v>
      </c>
      <c r="E46" s="23">
        <f>E41+E42</f>
        <v>211459.49000000005</v>
      </c>
      <c r="F46" s="23">
        <f>SUM(F41:F42)</f>
        <v>212543.20000000004</v>
      </c>
      <c r="G46" s="23">
        <f>SUM(G41:G42)</f>
        <v>215486.86000000004</v>
      </c>
      <c r="H46" s="23">
        <f t="shared" ref="H46:M46" si="13">SUM(H41:H42)</f>
        <v>211205.83000000005</v>
      </c>
      <c r="I46" s="23">
        <f t="shared" si="13"/>
        <v>217742.39000000004</v>
      </c>
      <c r="J46" s="23">
        <f t="shared" si="13"/>
        <v>218873.87000000005</v>
      </c>
      <c r="K46" s="23">
        <f t="shared" si="13"/>
        <v>220828.19000000006</v>
      </c>
      <c r="L46" s="23">
        <f t="shared" si="13"/>
        <v>222741.91000000006</v>
      </c>
      <c r="M46" s="24">
        <f t="shared" si="13"/>
        <v>217621.54000000007</v>
      </c>
    </row>
    <row r="47" spans="1:13" ht="15.75" thickTop="1" x14ac:dyDescent="0.25">
      <c r="C47" s="15"/>
      <c r="D47" s="15"/>
      <c r="E47" s="15"/>
      <c r="F47" s="15"/>
      <c r="G47" s="15"/>
      <c r="H47" s="15"/>
      <c r="I47" s="15"/>
      <c r="J47" s="12"/>
      <c r="K47" s="15"/>
      <c r="L47" s="15"/>
      <c r="M47" s="19"/>
    </row>
    <row r="48" spans="1:13" x14ac:dyDescent="0.25">
      <c r="A48" s="36" t="s">
        <v>58</v>
      </c>
      <c r="B48" s="38"/>
      <c r="C48" s="38"/>
      <c r="D48" s="38"/>
      <c r="E48" s="38"/>
      <c r="F48" s="38"/>
      <c r="G48" s="38"/>
      <c r="H48" s="38"/>
      <c r="I48" s="38"/>
      <c r="J48" s="37"/>
      <c r="K48" s="38"/>
      <c r="L48" s="38"/>
      <c r="M48" s="38"/>
    </row>
    <row r="49" spans="1:13" x14ac:dyDescent="0.25">
      <c r="A49" s="2" t="s">
        <v>34</v>
      </c>
      <c r="C49" s="15"/>
      <c r="D49" s="15"/>
      <c r="E49" s="15"/>
      <c r="F49" s="15"/>
      <c r="G49" s="15"/>
      <c r="H49" s="15"/>
      <c r="I49" s="15"/>
      <c r="J49" s="12"/>
      <c r="K49" s="15"/>
      <c r="L49" s="15"/>
      <c r="M49" s="19"/>
    </row>
    <row r="50" spans="1:13" x14ac:dyDescent="0.25">
      <c r="A50" s="1" t="s">
        <v>35</v>
      </c>
      <c r="B50" s="12"/>
      <c r="C50" s="12"/>
      <c r="D50" s="12"/>
      <c r="E50" s="12"/>
      <c r="F50" s="12"/>
      <c r="G50" s="12">
        <v>0</v>
      </c>
      <c r="H50" s="12">
        <f>G69</f>
        <v>100</v>
      </c>
      <c r="I50" s="12">
        <v>9181</v>
      </c>
      <c r="J50" s="12">
        <v>106456.71</v>
      </c>
      <c r="K50" s="12">
        <f>J69</f>
        <v>121657.55</v>
      </c>
      <c r="L50" s="12">
        <f>K69</f>
        <v>114371.86</v>
      </c>
      <c r="M50" s="20"/>
    </row>
    <row r="51" spans="1:13" x14ac:dyDescent="0.25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20"/>
    </row>
    <row r="52" spans="1:13" x14ac:dyDescent="0.25">
      <c r="A52" s="4" t="s">
        <v>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20"/>
    </row>
    <row r="53" spans="1:13" x14ac:dyDescent="0.25">
      <c r="A53" s="1" t="s">
        <v>36</v>
      </c>
      <c r="B53" s="12"/>
      <c r="C53" s="12"/>
      <c r="D53" s="12"/>
      <c r="E53" s="12"/>
      <c r="F53" s="12"/>
      <c r="G53" s="12">
        <v>0</v>
      </c>
      <c r="H53" s="12">
        <v>12000</v>
      </c>
      <c r="I53" s="12">
        <v>6000</v>
      </c>
      <c r="J53" s="12">
        <v>21000</v>
      </c>
      <c r="K53" s="12">
        <v>1500</v>
      </c>
      <c r="L53" s="12">
        <v>0</v>
      </c>
      <c r="M53" s="20"/>
    </row>
    <row r="54" spans="1:13" x14ac:dyDescent="0.25">
      <c r="A54" s="1" t="s">
        <v>37</v>
      </c>
      <c r="B54" s="12"/>
      <c r="C54" s="12"/>
      <c r="D54" s="12"/>
      <c r="E54" s="12"/>
      <c r="F54" s="12"/>
      <c r="G54" s="12">
        <v>0</v>
      </c>
      <c r="H54" s="12">
        <v>0</v>
      </c>
      <c r="I54" s="12">
        <v>100000</v>
      </c>
      <c r="J54" s="12">
        <v>0</v>
      </c>
      <c r="K54" s="12">
        <v>0</v>
      </c>
      <c r="L54" s="12">
        <v>0</v>
      </c>
      <c r="M54" s="20"/>
    </row>
    <row r="55" spans="1:13" x14ac:dyDescent="0.25">
      <c r="A55" s="1" t="s">
        <v>38</v>
      </c>
      <c r="B55" s="12"/>
      <c r="C55" s="12"/>
      <c r="D55" s="12"/>
      <c r="E55" s="12"/>
      <c r="F55" s="12"/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20"/>
    </row>
    <row r="56" spans="1:13" x14ac:dyDescent="0.25">
      <c r="A56" s="29" t="s">
        <v>39</v>
      </c>
      <c r="B56" s="13"/>
      <c r="C56" s="13"/>
      <c r="D56" s="13"/>
      <c r="E56" s="13"/>
      <c r="F56" s="13"/>
      <c r="G56" s="13">
        <v>100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21"/>
    </row>
    <row r="57" spans="1:13" x14ac:dyDescent="0.25">
      <c r="A57" s="46" t="s">
        <v>7</v>
      </c>
      <c r="B57" s="47"/>
      <c r="C57" s="47"/>
      <c r="D57" s="47"/>
      <c r="E57" s="47"/>
      <c r="F57" s="47"/>
      <c r="G57" s="47">
        <f t="shared" ref="G57:L57" si="14">SUM(G53:G56)</f>
        <v>100</v>
      </c>
      <c r="H57" s="47">
        <f t="shared" si="14"/>
        <v>12000</v>
      </c>
      <c r="I57" s="47">
        <f t="shared" si="14"/>
        <v>106000</v>
      </c>
      <c r="J57" s="47">
        <f t="shared" si="14"/>
        <v>21000</v>
      </c>
      <c r="K57" s="47">
        <f t="shared" si="14"/>
        <v>1500</v>
      </c>
      <c r="L57" s="47">
        <f t="shared" si="14"/>
        <v>0</v>
      </c>
      <c r="M57" s="48"/>
    </row>
    <row r="58" spans="1:13" x14ac:dyDescent="0.25">
      <c r="A58" s="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20"/>
    </row>
    <row r="59" spans="1:13" x14ac:dyDescent="0.25">
      <c r="A59" s="4" t="s">
        <v>40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20"/>
    </row>
    <row r="60" spans="1:13" x14ac:dyDescent="0.25">
      <c r="A60" s="1" t="s">
        <v>41</v>
      </c>
      <c r="B60" s="12"/>
      <c r="C60" s="12"/>
      <c r="D60" s="12"/>
      <c r="E60" s="12"/>
      <c r="F60" s="12"/>
      <c r="G60" s="12">
        <v>0</v>
      </c>
      <c r="H60" s="12">
        <f>780+95</f>
        <v>875</v>
      </c>
      <c r="I60" s="12">
        <f>2802+95+400+4188.09</f>
        <v>7485.09</v>
      </c>
      <c r="J60" s="12">
        <v>1958.84</v>
      </c>
      <c r="K60" s="12">
        <v>6005</v>
      </c>
      <c r="L60" s="12">
        <v>5500</v>
      </c>
      <c r="M60" s="20"/>
    </row>
    <row r="61" spans="1:13" x14ac:dyDescent="0.25">
      <c r="A61" s="1" t="s">
        <v>42</v>
      </c>
      <c r="B61" s="12"/>
      <c r="C61" s="12"/>
      <c r="D61" s="12"/>
      <c r="E61" s="12"/>
      <c r="F61" s="12"/>
      <c r="G61" s="12">
        <v>0</v>
      </c>
      <c r="H61" s="12">
        <v>0</v>
      </c>
      <c r="I61" s="12">
        <f>469.2+470</f>
        <v>939.2</v>
      </c>
      <c r="J61" s="12">
        <v>749.22</v>
      </c>
      <c r="K61" s="12">
        <v>81.02</v>
      </c>
      <c r="L61" s="12">
        <v>114.9</v>
      </c>
      <c r="M61" s="20"/>
    </row>
    <row r="62" spans="1:13" x14ac:dyDescent="0.25">
      <c r="A62" s="1" t="s">
        <v>53</v>
      </c>
      <c r="B62" s="12"/>
      <c r="C62" s="12"/>
      <c r="D62" s="12"/>
      <c r="E62" s="12"/>
      <c r="F62" s="12"/>
      <c r="G62" s="12">
        <v>0</v>
      </c>
      <c r="H62" s="12">
        <v>0</v>
      </c>
      <c r="I62" s="12">
        <v>0</v>
      </c>
      <c r="J62" s="12">
        <v>75.599999999999994</v>
      </c>
      <c r="K62" s="12">
        <v>0</v>
      </c>
      <c r="L62" s="12">
        <v>0</v>
      </c>
      <c r="M62" s="20"/>
    </row>
    <row r="63" spans="1:13" x14ac:dyDescent="0.25">
      <c r="A63" s="1" t="s">
        <v>50</v>
      </c>
      <c r="B63" s="12"/>
      <c r="C63" s="12"/>
      <c r="D63" s="12"/>
      <c r="E63" s="12"/>
      <c r="F63" s="12"/>
      <c r="G63" s="12">
        <v>0</v>
      </c>
      <c r="H63" s="12">
        <f>1350+594</f>
        <v>1944</v>
      </c>
      <c r="I63" s="12">
        <f>300</f>
        <v>300</v>
      </c>
      <c r="J63" s="12">
        <v>3015.5</v>
      </c>
      <c r="K63" s="12">
        <v>2699.67</v>
      </c>
      <c r="L63" s="12">
        <v>967.62</v>
      </c>
      <c r="M63" s="20"/>
    </row>
    <row r="64" spans="1:13" x14ac:dyDescent="0.25">
      <c r="A64" s="1" t="s">
        <v>54</v>
      </c>
      <c r="B64" s="12"/>
      <c r="C64" s="12"/>
      <c r="D64" s="12"/>
      <c r="E64" s="12"/>
      <c r="F64" s="12"/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f>595+669</f>
        <v>1264</v>
      </c>
      <c r="M64" s="20"/>
    </row>
    <row r="65" spans="1:13" x14ac:dyDescent="0.25">
      <c r="A65" s="29" t="s">
        <v>39</v>
      </c>
      <c r="B65" s="13"/>
      <c r="C65" s="13"/>
      <c r="D65" s="13"/>
      <c r="E65" s="13"/>
      <c r="F65" s="13"/>
      <c r="G65" s="13">
        <v>0</v>
      </c>
      <c r="H65" s="13">
        <v>100</v>
      </c>
      <c r="I65" s="13">
        <v>0</v>
      </c>
      <c r="J65" s="13">
        <v>0</v>
      </c>
      <c r="K65" s="13">
        <v>0</v>
      </c>
      <c r="L65" s="13">
        <v>701.56</v>
      </c>
      <c r="M65" s="21"/>
    </row>
    <row r="66" spans="1:13" x14ac:dyDescent="0.25">
      <c r="A66" s="46" t="s">
        <v>11</v>
      </c>
      <c r="B66" s="47"/>
      <c r="C66" s="47"/>
      <c r="D66" s="47"/>
      <c r="E66" s="47"/>
      <c r="F66" s="47"/>
      <c r="G66" s="47">
        <f t="shared" ref="G66:L66" si="15">SUM(G60:G65)</f>
        <v>0</v>
      </c>
      <c r="H66" s="47">
        <f t="shared" si="15"/>
        <v>2919</v>
      </c>
      <c r="I66" s="47">
        <f t="shared" si="15"/>
        <v>8724.2900000000009</v>
      </c>
      <c r="J66" s="47">
        <f t="shared" si="15"/>
        <v>5799.16</v>
      </c>
      <c r="K66" s="47">
        <f t="shared" si="15"/>
        <v>8785.69</v>
      </c>
      <c r="L66" s="47">
        <f t="shared" si="15"/>
        <v>8548.08</v>
      </c>
      <c r="M66" s="48"/>
    </row>
    <row r="67" spans="1:13" x14ac:dyDescent="0.25">
      <c r="A67" s="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20"/>
    </row>
    <row r="68" spans="1:13" x14ac:dyDescent="0.25">
      <c r="A68" s="4" t="s">
        <v>43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20"/>
    </row>
    <row r="69" spans="1:13" ht="15.75" thickBot="1" x14ac:dyDescent="0.3">
      <c r="A69" s="22" t="s">
        <v>44</v>
      </c>
      <c r="B69" s="23"/>
      <c r="C69" s="23"/>
      <c r="D69" s="23"/>
      <c r="E69" s="23"/>
      <c r="F69" s="23"/>
      <c r="G69" s="23">
        <f t="shared" ref="G69:L69" si="16">G50+G57-G66</f>
        <v>100</v>
      </c>
      <c r="H69" s="23">
        <f t="shared" si="16"/>
        <v>9181</v>
      </c>
      <c r="I69" s="23">
        <f t="shared" si="16"/>
        <v>106456.70999999999</v>
      </c>
      <c r="J69" s="23">
        <f t="shared" si="16"/>
        <v>121657.55</v>
      </c>
      <c r="K69" s="23">
        <f t="shared" si="16"/>
        <v>114371.86</v>
      </c>
      <c r="L69" s="23">
        <f t="shared" si="16"/>
        <v>105823.78</v>
      </c>
      <c r="M69" s="24"/>
    </row>
    <row r="70" spans="1:13" ht="15.75" thickTop="1" x14ac:dyDescent="0.25">
      <c r="A70" s="3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20"/>
    </row>
    <row r="71" spans="1:13" ht="15.75" thickBot="1" x14ac:dyDescent="0.3">
      <c r="A71" s="45" t="s">
        <v>61</v>
      </c>
      <c r="B71" s="44">
        <f>B46+B32</f>
        <v>245453.89000000004</v>
      </c>
      <c r="C71" s="44">
        <f>C46+C32</f>
        <v>239848.63000000003</v>
      </c>
      <c r="D71" s="44">
        <f>D46+D32</f>
        <v>216274.69000000006</v>
      </c>
      <c r="E71" s="44">
        <f>E46+E32</f>
        <v>221367.84000000005</v>
      </c>
      <c r="F71" s="44">
        <f>F46+F32</f>
        <v>222470.25000000003</v>
      </c>
      <c r="G71" s="44">
        <f t="shared" ref="G71:M71" si="17">G46+G32+G69</f>
        <v>226868.47000000003</v>
      </c>
      <c r="H71" s="44">
        <f t="shared" si="17"/>
        <v>229511.64000000004</v>
      </c>
      <c r="I71" s="44">
        <f t="shared" si="17"/>
        <v>333356.84000000003</v>
      </c>
      <c r="J71" s="44">
        <f t="shared" si="17"/>
        <v>350813.09000000008</v>
      </c>
      <c r="K71" s="44">
        <f t="shared" si="17"/>
        <v>345977.67000000004</v>
      </c>
      <c r="L71" s="44">
        <f>L46+L37+L69</f>
        <v>327962.93000000005</v>
      </c>
      <c r="M71" s="44">
        <f t="shared" si="17"/>
        <v>221106.30000000008</v>
      </c>
    </row>
    <row r="73" spans="1:13" x14ac:dyDescent="0.25">
      <c r="A73" t="s">
        <v>56</v>
      </c>
    </row>
    <row r="77" spans="1:13" x14ac:dyDescent="0.25">
      <c r="A77" t="s">
        <v>33</v>
      </c>
    </row>
    <row r="79" spans="1:13" x14ac:dyDescent="0.25">
      <c r="A79" t="s">
        <v>46</v>
      </c>
    </row>
  </sheetData>
  <printOptions horizontalCentered="1"/>
  <pageMargins left="0.2" right="0.2" top="0.75" bottom="0.75" header="0.3" footer="0.3"/>
  <pageSetup scale="75" orientation="landscape" r:id="rId1"/>
  <headerFooter>
    <oddFooter>&amp;L&amp;9&amp;Z&amp;F\&amp;A&amp;R&amp;9&amp;P of &amp;N
&amp;D</oddFooter>
  </headerFooter>
  <rowBreaks count="1" manualBreakCount="1">
    <brk id="4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2012-2013</vt:lpstr>
      <vt:lpstr>2013-2014</vt:lpstr>
      <vt:lpstr>Sheet2</vt:lpstr>
      <vt:lpstr>Sheet3</vt:lpstr>
      <vt:lpstr>'2013-2014'!Print_Area</vt:lpstr>
      <vt:lpstr>'2013-2014'!Print_Titles</vt:lpstr>
    </vt:vector>
  </TitlesOfParts>
  <Company>Erie County Technical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2014-06-19T16:23:31Z</cp:lastPrinted>
  <dcterms:created xsi:type="dcterms:W3CDTF">2013-01-18T15:24:36Z</dcterms:created>
  <dcterms:modified xsi:type="dcterms:W3CDTF">2014-06-20T19:28:21Z</dcterms:modified>
</cp:coreProperties>
</file>