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3-2014\June 2014\Business Manager\"/>
    </mc:Choice>
  </mc:AlternateContent>
  <bookViews>
    <workbookView xWindow="165" yWindow="45" windowWidth="11055" windowHeight="6900"/>
  </bookViews>
  <sheets>
    <sheet name="5-31-14" sheetId="1" r:id="rId1"/>
  </sheets>
  <definedNames>
    <definedName name="_xlnm.Print_Area" localSheetId="0">'5-31-14'!$B$2:$D$158</definedName>
    <definedName name="_xlnm.Print_Titles" localSheetId="0">'5-31-14'!$1:$5</definedName>
  </definedNames>
  <calcPr calcId="152511"/>
</workbook>
</file>

<file path=xl/calcChain.xml><?xml version="1.0" encoding="utf-8"?>
<calcChain xmlns="http://schemas.openxmlformats.org/spreadsheetml/2006/main">
  <c r="D88" i="1" l="1"/>
  <c r="D86" i="1"/>
  <c r="D81" i="1"/>
  <c r="C148" i="1" l="1"/>
  <c r="C142" i="1"/>
  <c r="C138" i="1"/>
  <c r="C144" i="1" s="1"/>
  <c r="C118" i="1"/>
  <c r="C117" i="1"/>
  <c r="C120" i="1" s="1"/>
  <c r="C126" i="1" s="1"/>
  <c r="C124" i="1"/>
  <c r="C109" i="1"/>
  <c r="C102" i="1"/>
  <c r="C98" i="1"/>
  <c r="C104" i="1" s="1"/>
  <c r="C84" i="1" l="1"/>
  <c r="C80" i="1"/>
  <c r="C86" i="1"/>
  <c r="C81" i="1"/>
  <c r="C88" i="1" s="1"/>
  <c r="C65" i="1"/>
  <c r="C66" i="1" s="1"/>
  <c r="C73" i="1" s="1"/>
  <c r="C71" i="1"/>
  <c r="C58" i="1"/>
  <c r="C54" i="1"/>
  <c r="C44" i="1" l="1"/>
  <c r="C38" i="1"/>
  <c r="C32" i="1"/>
  <c r="C39" i="1" s="1"/>
  <c r="C16" i="1"/>
  <c r="C18" i="1" s="1"/>
  <c r="C9" i="1"/>
  <c r="C12" i="1" s="1"/>
  <c r="C10" i="1"/>
  <c r="C19" i="1" l="1"/>
  <c r="E148" i="1"/>
  <c r="E142" i="1"/>
  <c r="E138" i="1"/>
  <c r="E144" i="1" s="1"/>
  <c r="E124" i="1"/>
  <c r="E120" i="1"/>
  <c r="E109" i="1"/>
  <c r="E102" i="1"/>
  <c r="E98" i="1"/>
  <c r="E71" i="1"/>
  <c r="E65" i="1"/>
  <c r="E66" i="1" s="1"/>
  <c r="E73" i="1" s="1"/>
  <c r="E58" i="1"/>
  <c r="E54" i="1"/>
  <c r="E44" i="1"/>
  <c r="E38" i="1"/>
  <c r="E32" i="1"/>
  <c r="E39" i="1" s="1"/>
  <c r="E12" i="1"/>
  <c r="E18" i="1"/>
  <c r="E126" i="1" l="1"/>
  <c r="E104" i="1"/>
  <c r="E19" i="1"/>
  <c r="D140" i="1"/>
  <c r="D133" i="1"/>
  <c r="D118" i="1"/>
  <c r="D123" i="1"/>
  <c r="D117" i="1"/>
  <c r="D69" i="1" l="1"/>
  <c r="D65" i="1"/>
  <c r="D47" i="1"/>
  <c r="D35" i="1"/>
  <c r="D26" i="1"/>
  <c r="D24" i="1"/>
  <c r="D16" i="1"/>
  <c r="D9" i="1"/>
  <c r="D10" i="1"/>
  <c r="D148" i="1" l="1"/>
  <c r="D38" i="1"/>
  <c r="D18" i="1"/>
  <c r="D32" i="1"/>
  <c r="D44" i="1"/>
  <c r="D66" i="1"/>
  <c r="D58" i="1"/>
  <c r="D109" i="1"/>
  <c r="D71" i="1"/>
  <c r="D124" i="1"/>
  <c r="D142" i="1"/>
  <c r="D98" i="1"/>
  <c r="D102" i="1"/>
  <c r="D138" i="1"/>
  <c r="D54" i="1"/>
  <c r="D12" i="1"/>
  <c r="D144" i="1" l="1"/>
  <c r="D73" i="1"/>
  <c r="D39" i="1"/>
  <c r="D120" i="1"/>
  <c r="D126" i="1" s="1"/>
  <c r="D104" i="1"/>
  <c r="D19" i="1"/>
</calcChain>
</file>

<file path=xl/sharedStrings.xml><?xml version="1.0" encoding="utf-8"?>
<sst xmlns="http://schemas.openxmlformats.org/spreadsheetml/2006/main" count="125" uniqueCount="87">
  <si>
    <t xml:space="preserve"> 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</si>
  <si>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</si>
  <si>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</si>
  <si>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</si>
  <si>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</si>
  <si>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</si>
  <si>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</si>
  <si>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</si>
  <si>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</si>
  <si>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</si>
  <si>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</si>
  <si>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</si>
  <si>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</si>
  <si>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</si>
  <si>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</si>
  <si>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</si>
  <si>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</si>
  <si>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</si>
  <si>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</si>
  <si>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</si>
  <si>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</si>
  <si>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</si>
  <si>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</si>
  <si>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</si>
  <si>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</si>
  <si>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</si>
  <si>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</si>
  <si>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</si>
  <si>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</si>
  <si>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</si>
  <si>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Less disbursements</t>
  </si>
  <si>
    <t>TFR to other accounts/funds</t>
  </si>
  <si>
    <t>Erie County Technical School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</si>
  <si>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</si>
  <si>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</si>
  <si>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</si>
  <si>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</si>
  <si>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</si>
  <si>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</si>
  <si>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</si>
  <si>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</si>
  <si>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</si>
  <si>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</si>
  <si>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</si>
  <si>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</si>
  <si>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</si>
  <si>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</si>
  <si>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</si>
  <si>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</si>
  <si>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</si>
  <si>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</si>
  <si>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</si>
  <si>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</si>
  <si>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</si>
  <si>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</si>
  <si>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</si>
  <si>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</si>
  <si>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</si>
  <si>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</si>
  <si>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</si>
  <si>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</si>
  <si>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t>NTHS-Transfer from General Fund</t>
  </si>
  <si>
    <t>Beginning Cash Balance-PNC</t>
  </si>
  <si>
    <t>Transfers from other accounts</t>
  </si>
  <si>
    <t>Less Disbursements</t>
  </si>
  <si>
    <t>Other Disbursements</t>
  </si>
  <si>
    <t>Ending Cash Balance-PNC</t>
  </si>
  <si>
    <t>Less transfers to General Fund-</t>
  </si>
  <si>
    <t xml:space="preserve">Less Check issued- </t>
  </si>
  <si>
    <t>Transfers from Other Funds, adjustments</t>
  </si>
  <si>
    <t>Less SkillsUSA-disbursements-checks/fees, adjustments</t>
  </si>
  <si>
    <t xml:space="preserve">Beginning Cash Balance-PNC </t>
  </si>
  <si>
    <t>Beginning Cash Balance - PSLAF</t>
  </si>
  <si>
    <t>April 2014</t>
  </si>
  <si>
    <t>March 2014</t>
  </si>
  <si>
    <t>May 2014</t>
  </si>
  <si>
    <t>PSDLAF investments</t>
  </si>
  <si>
    <t>PSDLAF interest</t>
  </si>
  <si>
    <t>Payroll, VISA and ACH payments out</t>
  </si>
  <si>
    <t>PSDLAF fees</t>
  </si>
  <si>
    <t xml:space="preserve">                     General Fund -Dental and Vision Claims - PNC</t>
  </si>
  <si>
    <t>Respectfully submitted</t>
  </si>
  <si>
    <t>John E. Ogden,  Treasurer</t>
  </si>
  <si>
    <t>AVTS Operating Committee</t>
  </si>
  <si>
    <t>Prepared by: Paul Fritz, Interim Business Manager</t>
  </si>
  <si>
    <t xml:space="preserve">                     General Fund Section 125-PNC</t>
  </si>
  <si>
    <t>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</si>
</sst>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0"/>
      <color theme="6" tint="-0.499984740745262"/>
      <name val="Calibri"/>
      <family val="2"/>
    </font>
    <font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5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Border="1" applyAlignment="1">
      <alignment horizontal="center"/>
    </xf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4" fontId="2" fillId="0" borderId="6" xfId="1" applyFont="1" applyFill="1" applyBorder="1"/>
    <xf numFmtId="44" fontId="2" fillId="0" borderId="2" xfId="1" applyFont="1" applyFill="1" applyBorder="1"/>
    <xf numFmtId="44" fontId="2" fillId="0" borderId="0" xfId="1" applyFont="1" applyFill="1" applyBorder="1"/>
    <xf numFmtId="44" fontId="2" fillId="0" borderId="6" xfId="1" applyFont="1" applyFill="1" applyBorder="1" applyAlignment="1">
      <alignment horizontal="right"/>
    </xf>
    <xf numFmtId="44" fontId="4" fillId="0" borderId="0" xfId="1" applyFont="1" applyFill="1" applyBorder="1"/>
    <xf numFmtId="44" fontId="2" fillId="0" borderId="1" xfId="1" applyFont="1" applyFill="1" applyBorder="1"/>
    <xf numFmtId="49" fontId="1" fillId="2" borderId="6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9"/>
  <sheetViews>
    <sheetView showGridLines="0" tabSelected="1" topLeftCell="A115" zoomScale="150" zoomScaleNormal="150" workbookViewId="0">
      <selection activeCell="C148" sqref="C148"/>
    </sheetView>
  </sheetViews>
  <sheetFormatPr defaultColWidth="10.7109375" defaultRowHeight="12.75"/>
  <cols>
    <col min="1" max="1" width="6" style="1" customWidth="1"/>
    <col min="2" max="2" width="49.140625" style="1" customWidth="1"/>
    <col min="3" max="3" width="15.42578125" style="1" customWidth="1"/>
    <col min="4" max="4" width="14.28515625" style="7" customWidth="1"/>
    <col min="5" max="5" width="11.7109375" style="1" hidden="1" customWidth="1"/>
    <col min="6" max="16384" width="10.7109375" style="1"/>
  </cols>
  <sheetData>
    <row r="2" spans="2:5">
      <c r="B2" s="42" t="s">
        <v>32</v>
      </c>
      <c r="C2" s="42"/>
      <c r="D2" s="42"/>
      <c r="E2" s="23"/>
    </row>
    <row r="3" spans="2:5" s="2" customFormat="1">
      <c r="B3" s="42" t="s">
        <v>23</v>
      </c>
      <c r="C3" s="42"/>
      <c r="D3" s="42"/>
      <c r="E3" s="24" t="s">
        <v>0</v>
      </c>
    </row>
    <row r="4" spans="2:5" s="2" customFormat="1" ht="6" customHeight="1">
      <c r="B4" s="43"/>
      <c r="C4" s="43"/>
      <c r="D4" s="43"/>
      <c r="E4" s="25"/>
    </row>
    <row r="5" spans="2:5" s="2" customFormat="1" ht="13.5" customHeight="1">
      <c r="B5" s="24"/>
      <c r="C5" s="24"/>
      <c r="D5" s="24"/>
      <c r="E5" s="3" t="s">
        <v>74</v>
      </c>
    </row>
    <row r="6" spans="2:5" s="4" customFormat="1">
      <c r="B6" s="27" t="s">
        <v>44</v>
      </c>
      <c r="C6" s="40" t="s">
        <v>75</v>
      </c>
      <c r="D6" s="41" t="s">
        <v>73</v>
      </c>
      <c r="E6" s="22"/>
    </row>
    <row r="7" spans="2:5">
      <c r="B7" s="6" t="s">
        <v>1</v>
      </c>
      <c r="C7" s="34">
        <v>118059.96</v>
      </c>
      <c r="D7" s="35">
        <v>171822.1</v>
      </c>
      <c r="E7" s="7">
        <v>220795.19</v>
      </c>
    </row>
    <row r="8" spans="2:5">
      <c r="B8" s="4" t="s">
        <v>8</v>
      </c>
      <c r="C8" s="7"/>
      <c r="E8" s="7"/>
    </row>
    <row r="9" spans="2:5">
      <c r="B9" s="5" t="s">
        <v>2</v>
      </c>
      <c r="C9" s="7">
        <f>436464.02+477+5+46021+1680</f>
        <v>484647.02</v>
      </c>
      <c r="D9" s="7">
        <f>275625.25+366-5-46021-1680</f>
        <v>228285.25</v>
      </c>
      <c r="E9" s="7">
        <v>340619.68</v>
      </c>
    </row>
    <row r="10" spans="2:5">
      <c r="B10" s="5" t="s">
        <v>3</v>
      </c>
      <c r="C10" s="7">
        <f>16599.02</f>
        <v>16599.02</v>
      </c>
      <c r="D10" s="7">
        <f>29.14+14937.79</f>
        <v>14966.93</v>
      </c>
      <c r="E10" s="7">
        <v>13225.28</v>
      </c>
    </row>
    <row r="11" spans="2:5">
      <c r="B11" s="5" t="s">
        <v>26</v>
      </c>
      <c r="C11" s="13">
        <v>220</v>
      </c>
      <c r="D11" s="13">
        <v>5441.25</v>
      </c>
      <c r="E11" s="13">
        <v>44745</v>
      </c>
    </row>
    <row r="12" spans="2:5">
      <c r="B12" s="5" t="s">
        <v>4</v>
      </c>
      <c r="C12" s="36">
        <f>SUM(C9:C11)</f>
        <v>501466.04000000004</v>
      </c>
      <c r="D12" s="36">
        <f>SUM(D9:D11)</f>
        <v>248693.43</v>
      </c>
      <c r="E12" s="7">
        <f>SUM(E9:E11)</f>
        <v>398589.96</v>
      </c>
    </row>
    <row r="13" spans="2:5">
      <c r="B13" s="4" t="s">
        <v>5</v>
      </c>
      <c r="C13" s="7"/>
      <c r="E13" s="7"/>
    </row>
    <row r="14" spans="2:5">
      <c r="B14" s="1" t="s">
        <v>50</v>
      </c>
      <c r="C14" s="7">
        <v>0</v>
      </c>
      <c r="D14" s="7">
        <v>286.27</v>
      </c>
      <c r="E14" s="7">
        <v>371.45</v>
      </c>
    </row>
    <row r="15" spans="2:5">
      <c r="B15" s="1" t="s">
        <v>33</v>
      </c>
      <c r="C15" s="7">
        <v>11313.92</v>
      </c>
      <c r="D15" s="7">
        <v>9525.59</v>
      </c>
      <c r="E15" s="7">
        <v>13326.43</v>
      </c>
    </row>
    <row r="16" spans="2:5">
      <c r="B16" s="1" t="s">
        <v>6</v>
      </c>
      <c r="C16" s="7">
        <f>2233.63+166.92+131.92+1739.5+630.92+75+6896.57+131.92</f>
        <v>12006.38</v>
      </c>
      <c r="D16" s="7">
        <f>573.5+166.92+861.3+3059.5+321.02+166.92+7270.55+64+160</f>
        <v>12643.71</v>
      </c>
      <c r="E16" s="7">
        <v>8865.17</v>
      </c>
    </row>
    <row r="17" spans="2:6">
      <c r="B17" s="1" t="s">
        <v>35</v>
      </c>
      <c r="C17" s="13">
        <v>475000</v>
      </c>
      <c r="D17" s="13">
        <v>280000</v>
      </c>
      <c r="E17" s="13">
        <v>425000</v>
      </c>
    </row>
    <row r="18" spans="2:6">
      <c r="B18" s="1" t="s">
        <v>17</v>
      </c>
      <c r="C18" s="36">
        <f>SUM(C14:C17)</f>
        <v>498320.3</v>
      </c>
      <c r="D18" s="36">
        <f>SUM(D14:D17)</f>
        <v>302455.57</v>
      </c>
      <c r="E18" s="7">
        <f>SUM(E14:E17)</f>
        <v>447563.05</v>
      </c>
    </row>
    <row r="19" spans="2:6">
      <c r="B19" s="6" t="s">
        <v>7</v>
      </c>
      <c r="C19" s="34">
        <f>C7+C12-C18</f>
        <v>121205.70000000001</v>
      </c>
      <c r="D19" s="35">
        <f>D7+D12-D18</f>
        <v>118059.96000000002</v>
      </c>
      <c r="E19" s="28">
        <f>E7+E12-E18</f>
        <v>171822.10000000003</v>
      </c>
      <c r="F19" s="7"/>
    </row>
    <row r="20" spans="2:6" ht="7.9" customHeight="1">
      <c r="B20" s="6"/>
      <c r="C20" s="6"/>
    </row>
    <row r="21" spans="2:6">
      <c r="B21" s="27" t="s">
        <v>45</v>
      </c>
      <c r="C21" s="40" t="s">
        <v>75</v>
      </c>
      <c r="D21" s="41" t="s">
        <v>73</v>
      </c>
      <c r="E21" s="23"/>
    </row>
    <row r="22" spans="2:6">
      <c r="B22" s="6" t="s">
        <v>72</v>
      </c>
      <c r="C22" s="37">
        <v>1696017.96</v>
      </c>
      <c r="D22" s="35">
        <v>1733919.32</v>
      </c>
      <c r="E22" s="7">
        <v>1726940.53</v>
      </c>
    </row>
    <row r="23" spans="2:6">
      <c r="B23" s="4" t="s">
        <v>8</v>
      </c>
      <c r="C23" s="4"/>
      <c r="E23" s="7"/>
    </row>
    <row r="24" spans="2:6">
      <c r="B24" s="5" t="s">
        <v>34</v>
      </c>
      <c r="C24" s="7">
        <v>475000</v>
      </c>
      <c r="D24" s="7">
        <f>125000+155000</f>
        <v>280000</v>
      </c>
      <c r="E24" s="7">
        <v>425000</v>
      </c>
    </row>
    <row r="25" spans="2:6">
      <c r="B25" s="5" t="s">
        <v>27</v>
      </c>
      <c r="C25" s="7">
        <v>0</v>
      </c>
      <c r="D25" s="7">
        <v>0</v>
      </c>
      <c r="E25" s="7">
        <v>0</v>
      </c>
    </row>
    <row r="26" spans="2:6">
      <c r="B26" s="5" t="s">
        <v>77</v>
      </c>
      <c r="C26" s="7">
        <v>1.6</v>
      </c>
      <c r="D26" s="7">
        <f>1.36+1421</f>
        <v>1422.36</v>
      </c>
      <c r="E26" s="7">
        <v>28.87</v>
      </c>
    </row>
    <row r="27" spans="2:6">
      <c r="B27" s="1" t="s">
        <v>16</v>
      </c>
      <c r="C27" s="7">
        <v>6646.15</v>
      </c>
      <c r="D27" s="7">
        <v>9713</v>
      </c>
      <c r="E27" s="7">
        <v>9713</v>
      </c>
    </row>
    <row r="28" spans="2:6">
      <c r="B28" s="1" t="s">
        <v>11</v>
      </c>
      <c r="C28" s="7">
        <v>0</v>
      </c>
      <c r="D28" s="7">
        <v>0</v>
      </c>
      <c r="E28" s="7">
        <v>68946.89</v>
      </c>
    </row>
    <row r="29" spans="2:6">
      <c r="B29" s="1" t="s">
        <v>12</v>
      </c>
      <c r="C29" s="7">
        <v>125286.3</v>
      </c>
      <c r="D29" s="7">
        <v>94806</v>
      </c>
      <c r="E29" s="7">
        <v>21457.34</v>
      </c>
    </row>
    <row r="30" spans="2:6">
      <c r="B30" s="1" t="s">
        <v>24</v>
      </c>
      <c r="C30" s="7">
        <v>8453.2000000000007</v>
      </c>
      <c r="D30" s="7">
        <v>25675</v>
      </c>
      <c r="E30" s="7">
        <v>46475</v>
      </c>
    </row>
    <row r="31" spans="2:6">
      <c r="B31" s="1" t="s">
        <v>13</v>
      </c>
      <c r="C31" s="13">
        <v>6896.57</v>
      </c>
      <c r="D31" s="13">
        <v>7270.55</v>
      </c>
      <c r="E31" s="13">
        <v>6900.38</v>
      </c>
    </row>
    <row r="32" spans="2:6">
      <c r="B32" s="5" t="s">
        <v>42</v>
      </c>
      <c r="C32" s="36">
        <f>SUM(C24:C31)</f>
        <v>622283.81999999995</v>
      </c>
      <c r="D32" s="36">
        <f>SUM(D24:D31)</f>
        <v>418886.91</v>
      </c>
      <c r="E32" s="7">
        <f>SUM(E24:E31)</f>
        <v>578521.48</v>
      </c>
    </row>
    <row r="33" spans="2:6">
      <c r="B33" s="4" t="s">
        <v>5</v>
      </c>
      <c r="C33" s="7"/>
      <c r="E33" s="7"/>
    </row>
    <row r="34" spans="2:6">
      <c r="B34" s="1" t="s">
        <v>9</v>
      </c>
      <c r="C34" s="7">
        <v>181958.99</v>
      </c>
      <c r="D34" s="7">
        <v>191970.81</v>
      </c>
      <c r="E34" s="7">
        <v>85150.55</v>
      </c>
    </row>
    <row r="35" spans="2:6">
      <c r="B35" s="1" t="s">
        <v>78</v>
      </c>
      <c r="C35" s="7">
        <v>414741.35</v>
      </c>
      <c r="D35" s="7">
        <f>265626.77-809.31</f>
        <v>264817.46000000002</v>
      </c>
      <c r="E35" s="7">
        <v>486392.14</v>
      </c>
    </row>
    <row r="36" spans="2:6">
      <c r="B36" s="1" t="s">
        <v>79</v>
      </c>
      <c r="C36" s="7">
        <v>490</v>
      </c>
      <c r="D36" s="7">
        <v>0</v>
      </c>
      <c r="E36" s="7">
        <v>0</v>
      </c>
    </row>
    <row r="37" spans="2:6">
      <c r="B37" s="1" t="s">
        <v>31</v>
      </c>
      <c r="C37" s="13">
        <v>1500</v>
      </c>
      <c r="D37" s="13">
        <v>0</v>
      </c>
      <c r="E37" s="13">
        <v>0</v>
      </c>
    </row>
    <row r="38" spans="2:6">
      <c r="B38" s="1" t="s">
        <v>43</v>
      </c>
      <c r="C38" s="36">
        <f>SUM(C34:C37)</f>
        <v>598690.34</v>
      </c>
      <c r="D38" s="36">
        <f>SUM(D34:D37)</f>
        <v>456788.27</v>
      </c>
      <c r="E38" s="13">
        <f>SUM(E34:E37)</f>
        <v>571542.69000000006</v>
      </c>
    </row>
    <row r="39" spans="2:6">
      <c r="B39" s="6" t="s">
        <v>10</v>
      </c>
      <c r="C39" s="34">
        <f>SUM(C22+C32-C38)</f>
        <v>1719611.44</v>
      </c>
      <c r="D39" s="35">
        <f>SUM(D22+D32-D38)</f>
        <v>1696017.96</v>
      </c>
      <c r="E39" s="29">
        <f>SUM(E22+E32-E38)</f>
        <v>1733919.3199999998</v>
      </c>
      <c r="F39" s="7"/>
    </row>
    <row r="40" spans="2:6" ht="6.6" customHeight="1">
      <c r="B40" s="6"/>
      <c r="C40" s="7"/>
      <c r="E40" s="7"/>
      <c r="F40" s="7"/>
    </row>
    <row r="41" spans="2:6">
      <c r="B41" s="11" t="s">
        <v>40</v>
      </c>
      <c r="C41" s="16">
        <v>91993.32</v>
      </c>
      <c r="D41" s="16">
        <v>666659.37</v>
      </c>
      <c r="E41" s="30">
        <v>327715.81</v>
      </c>
    </row>
    <row r="42" spans="2:6">
      <c r="B42" s="11" t="s">
        <v>41</v>
      </c>
      <c r="C42" s="16">
        <v>1137618.1200000001</v>
      </c>
      <c r="D42" s="16">
        <v>1029358.59</v>
      </c>
      <c r="E42" s="31">
        <v>1161203.51</v>
      </c>
    </row>
    <row r="43" spans="2:6">
      <c r="B43" s="11" t="s">
        <v>76</v>
      </c>
      <c r="C43" s="17">
        <v>490000</v>
      </c>
      <c r="D43" s="17">
        <v>0</v>
      </c>
      <c r="E43" s="31">
        <v>245000</v>
      </c>
    </row>
    <row r="44" spans="2:6">
      <c r="B44" s="12"/>
      <c r="C44" s="38">
        <f>SUM(C41:C43)</f>
        <v>1719611.4400000002</v>
      </c>
      <c r="D44" s="38">
        <f>SUM(D41:D43)</f>
        <v>1696017.96</v>
      </c>
      <c r="E44" s="32">
        <f>SUM(E41:E43)</f>
        <v>1733919.32</v>
      </c>
    </row>
    <row r="46" spans="2:6" s="9" customFormat="1">
      <c r="B46" s="27" t="s">
        <v>46</v>
      </c>
      <c r="C46" s="40" t="s">
        <v>75</v>
      </c>
      <c r="D46" s="41" t="s">
        <v>73</v>
      </c>
      <c r="E46" s="26"/>
    </row>
    <row r="47" spans="2:6">
      <c r="B47" s="6" t="s">
        <v>20</v>
      </c>
      <c r="C47" s="37">
        <v>105445.37</v>
      </c>
      <c r="D47" s="35">
        <f>105444.78+0.59</f>
        <v>105445.37</v>
      </c>
      <c r="E47" s="7">
        <v>105439.69</v>
      </c>
    </row>
    <row r="48" spans="2:6">
      <c r="B48" s="6"/>
      <c r="C48" s="6"/>
      <c r="E48" s="7"/>
    </row>
    <row r="49" spans="2:5">
      <c r="B49" s="1" t="s">
        <v>19</v>
      </c>
      <c r="C49" s="7">
        <v>0</v>
      </c>
      <c r="D49" s="7">
        <v>0</v>
      </c>
      <c r="E49" s="7">
        <v>0</v>
      </c>
    </row>
    <row r="50" spans="2:5">
      <c r="B50" s="1" t="s">
        <v>37</v>
      </c>
      <c r="C50" s="7">
        <v>0</v>
      </c>
      <c r="D50" s="7">
        <v>0</v>
      </c>
      <c r="E50" s="7">
        <v>5.68</v>
      </c>
    </row>
    <row r="51" spans="2:5">
      <c r="C51" s="7"/>
      <c r="E51" s="7"/>
    </row>
    <row r="52" spans="2:5">
      <c r="B52" s="1" t="s">
        <v>18</v>
      </c>
      <c r="C52" s="7">
        <v>0</v>
      </c>
      <c r="D52" s="7">
        <v>0</v>
      </c>
      <c r="E52" s="13">
        <v>0</v>
      </c>
    </row>
    <row r="53" spans="2:5">
      <c r="C53" s="7"/>
      <c r="E53" s="7"/>
    </row>
    <row r="54" spans="2:5">
      <c r="B54" s="6" t="s">
        <v>36</v>
      </c>
      <c r="C54" s="34">
        <f>C47+C49+C50-C52</f>
        <v>105445.37</v>
      </c>
      <c r="D54" s="35">
        <f>D47+D49+D50-D52</f>
        <v>105445.37</v>
      </c>
      <c r="E54" s="28">
        <f>E47+E49+E50-E52</f>
        <v>105445.37</v>
      </c>
    </row>
    <row r="55" spans="2:5">
      <c r="B55" s="6"/>
      <c r="C55" s="7"/>
      <c r="E55" s="7"/>
    </row>
    <row r="56" spans="2:5">
      <c r="B56" s="11" t="s">
        <v>38</v>
      </c>
      <c r="C56" s="16">
        <v>0.59</v>
      </c>
      <c r="D56" s="16">
        <v>0.59</v>
      </c>
      <c r="E56" s="30">
        <v>0.59</v>
      </c>
    </row>
    <row r="57" spans="2:5">
      <c r="B57" s="11" t="s">
        <v>39</v>
      </c>
      <c r="C57" s="17">
        <v>105444.78</v>
      </c>
      <c r="D57" s="17">
        <v>105444.78</v>
      </c>
      <c r="E57" s="31">
        <v>105444.78</v>
      </c>
    </row>
    <row r="58" spans="2:5">
      <c r="B58" s="11"/>
      <c r="C58" s="38">
        <f>SUM(C56:C57)</f>
        <v>105445.37</v>
      </c>
      <c r="D58" s="38">
        <f>SUM(D56:D57)</f>
        <v>105445.37</v>
      </c>
      <c r="E58" s="33">
        <f>SUM(E56:E57)</f>
        <v>105445.37</v>
      </c>
    </row>
    <row r="59" spans="2:5">
      <c r="B59" s="6"/>
      <c r="C59" s="6"/>
    </row>
    <row r="60" spans="2:5">
      <c r="B60" s="20" t="s">
        <v>85</v>
      </c>
      <c r="C60" s="40" t="s">
        <v>75</v>
      </c>
      <c r="D60" s="41" t="s">
        <v>73</v>
      </c>
      <c r="E60" s="23"/>
    </row>
    <row r="61" spans="2:5">
      <c r="B61" s="6" t="s">
        <v>62</v>
      </c>
      <c r="C61" s="34">
        <v>809.63</v>
      </c>
      <c r="D61" s="35">
        <v>1480.61</v>
      </c>
      <c r="E61" s="7">
        <v>1574.08</v>
      </c>
    </row>
    <row r="62" spans="2:5">
      <c r="B62" s="6"/>
      <c r="C62" s="7"/>
      <c r="E62" s="7"/>
    </row>
    <row r="63" spans="2:5">
      <c r="B63" s="4" t="s">
        <v>15</v>
      </c>
      <c r="C63" s="7"/>
      <c r="E63" s="7"/>
    </row>
    <row r="64" spans="2:5">
      <c r="B64" s="5" t="s">
        <v>2</v>
      </c>
      <c r="C64" s="7">
        <v>0</v>
      </c>
      <c r="D64" s="7">
        <v>0</v>
      </c>
      <c r="E64" s="7">
        <v>0</v>
      </c>
    </row>
    <row r="65" spans="2:5">
      <c r="B65" s="5" t="s">
        <v>63</v>
      </c>
      <c r="C65" s="13">
        <f>166.92+131.92+131.92</f>
        <v>430.76</v>
      </c>
      <c r="D65" s="13">
        <f>166.92+166.92</f>
        <v>333.84</v>
      </c>
      <c r="E65" s="13">
        <f>166.92+166.92</f>
        <v>333.84</v>
      </c>
    </row>
    <row r="66" spans="2:5">
      <c r="B66" s="5" t="s">
        <v>4</v>
      </c>
      <c r="C66" s="36">
        <f>SUM(C65:C65)</f>
        <v>430.76</v>
      </c>
      <c r="D66" s="36">
        <f>SUM(D64:D65)</f>
        <v>333.84</v>
      </c>
      <c r="E66" s="7">
        <f>SUM(E64:E65)</f>
        <v>333.84</v>
      </c>
    </row>
    <row r="67" spans="2:5">
      <c r="B67" s="6"/>
      <c r="C67" s="7"/>
      <c r="E67" s="7"/>
    </row>
    <row r="68" spans="2:5">
      <c r="B68" s="4" t="s">
        <v>64</v>
      </c>
      <c r="C68" s="7"/>
      <c r="E68" s="7"/>
    </row>
    <row r="69" spans="2:5">
      <c r="B69" s="5" t="s">
        <v>9</v>
      </c>
      <c r="C69" s="7">
        <v>802.41</v>
      </c>
      <c r="D69" s="7">
        <f>91.28+25.75+800+0.1+87.69</f>
        <v>1004.8199999999999</v>
      </c>
      <c r="E69" s="7">
        <v>427.31</v>
      </c>
    </row>
    <row r="70" spans="2:5">
      <c r="B70" s="5" t="s">
        <v>65</v>
      </c>
      <c r="C70" s="13">
        <v>0</v>
      </c>
      <c r="D70" s="13">
        <v>0</v>
      </c>
      <c r="E70" s="13">
        <v>0</v>
      </c>
    </row>
    <row r="71" spans="2:5">
      <c r="B71" s="6"/>
      <c r="C71" s="36">
        <f>SUM(C69:C70)</f>
        <v>802.41</v>
      </c>
      <c r="D71" s="36">
        <f>SUM(D69:D70)</f>
        <v>1004.8199999999999</v>
      </c>
      <c r="E71" s="7">
        <f>SUM(E69:E70)</f>
        <v>427.31</v>
      </c>
    </row>
    <row r="72" spans="2:5" ht="13.5" customHeight="1">
      <c r="B72" s="6"/>
      <c r="C72" s="7"/>
      <c r="E72" s="7"/>
    </row>
    <row r="73" spans="2:5">
      <c r="B73" s="6" t="s">
        <v>66</v>
      </c>
      <c r="C73" s="34">
        <f>C61+C66-C71</f>
        <v>437.9799999999999</v>
      </c>
      <c r="D73" s="35">
        <f>D61+D66-D71</f>
        <v>809.62999999999988</v>
      </c>
      <c r="E73" s="28">
        <f>E61+E66-E71</f>
        <v>1480.61</v>
      </c>
    </row>
    <row r="74" spans="2:5">
      <c r="B74" s="6"/>
      <c r="C74" s="6"/>
    </row>
    <row r="75" spans="2:5">
      <c r="B75" s="20" t="s">
        <v>80</v>
      </c>
      <c r="C75" s="40" t="s">
        <v>75</v>
      </c>
      <c r="D75" s="41" t="s">
        <v>73</v>
      </c>
      <c r="E75" s="23"/>
    </row>
    <row r="76" spans="2:5">
      <c r="B76" s="6" t="s">
        <v>62</v>
      </c>
      <c r="C76" s="34">
        <v>0</v>
      </c>
      <c r="D76" s="35">
        <v>0</v>
      </c>
      <c r="E76" s="7"/>
    </row>
    <row r="77" spans="2:5">
      <c r="B77" s="6"/>
      <c r="C77" s="7"/>
      <c r="E77" s="7"/>
    </row>
    <row r="78" spans="2:5">
      <c r="B78" s="4" t="s">
        <v>15</v>
      </c>
      <c r="C78" s="7"/>
      <c r="E78" s="7"/>
    </row>
    <row r="79" spans="2:5">
      <c r="B79" s="5" t="s">
        <v>2</v>
      </c>
      <c r="C79" s="7">
        <v>0</v>
      </c>
      <c r="D79" s="7">
        <v>0</v>
      </c>
      <c r="E79" s="7"/>
    </row>
    <row r="80" spans="2:5">
      <c r="B80" s="5" t="s">
        <v>63</v>
      </c>
      <c r="C80" s="13">
        <f>3059.5+1739.5+321.02+630.92</f>
        <v>5750.9400000000005</v>
      </c>
      <c r="D80" s="13">
        <v>0</v>
      </c>
      <c r="E80" s="13"/>
    </row>
    <row r="81" spans="2:5">
      <c r="B81" s="5" t="s">
        <v>4</v>
      </c>
      <c r="C81" s="36">
        <f>SUM(C80:C80)</f>
        <v>5750.9400000000005</v>
      </c>
      <c r="D81" s="36">
        <f>SUM(D80:D80)</f>
        <v>0</v>
      </c>
      <c r="E81" s="7"/>
    </row>
    <row r="82" spans="2:5">
      <c r="B82" s="6"/>
      <c r="C82" s="7"/>
      <c r="E82" s="7"/>
    </row>
    <row r="83" spans="2:5">
      <c r="B83" s="4" t="s">
        <v>64</v>
      </c>
      <c r="C83" s="7"/>
      <c r="E83" s="7"/>
    </row>
    <row r="84" spans="2:5">
      <c r="B84" s="5" t="s">
        <v>9</v>
      </c>
      <c r="C84" s="7">
        <f>3059.5+1739.5+321.02+630.92</f>
        <v>5750.9400000000005</v>
      </c>
      <c r="D84" s="7">
        <v>0</v>
      </c>
      <c r="E84" s="7"/>
    </row>
    <row r="85" spans="2:5">
      <c r="B85" s="5" t="s">
        <v>65</v>
      </c>
      <c r="C85" s="13">
        <v>0</v>
      </c>
      <c r="D85" s="13">
        <v>0</v>
      </c>
      <c r="E85" s="13"/>
    </row>
    <row r="86" spans="2:5">
      <c r="B86" s="6"/>
      <c r="C86" s="36">
        <f>SUM(C84:C85)</f>
        <v>5750.9400000000005</v>
      </c>
      <c r="D86" s="36">
        <f>SUM(D84:D85)</f>
        <v>0</v>
      </c>
      <c r="E86" s="7"/>
    </row>
    <row r="87" spans="2:5">
      <c r="B87" s="6"/>
      <c r="C87" s="7"/>
      <c r="E87" s="7"/>
    </row>
    <row r="88" spans="2:5">
      <c r="B88" s="6" t="s">
        <v>66</v>
      </c>
      <c r="C88" s="34">
        <f>C76+C81-C86</f>
        <v>0</v>
      </c>
      <c r="D88" s="35">
        <f>D76+D81-D86</f>
        <v>0</v>
      </c>
      <c r="E88" s="28"/>
    </row>
    <row r="89" spans="2:5">
      <c r="B89" s="6"/>
      <c r="C89" s="6"/>
    </row>
    <row r="90" spans="2:5">
      <c r="B90" s="6"/>
      <c r="C90" s="6"/>
    </row>
    <row r="91" spans="2:5">
      <c r="B91" s="27" t="s">
        <v>53</v>
      </c>
      <c r="C91" s="40" t="s">
        <v>75</v>
      </c>
      <c r="D91" s="41" t="s">
        <v>73</v>
      </c>
      <c r="E91" s="23"/>
    </row>
    <row r="92" spans="2:5" s="19" customFormat="1">
      <c r="B92" s="18"/>
      <c r="C92" s="18"/>
      <c r="D92" s="21"/>
    </row>
    <row r="93" spans="2:5">
      <c r="B93" s="6" t="s">
        <v>21</v>
      </c>
      <c r="C93" s="34">
        <v>334420.89</v>
      </c>
      <c r="D93" s="35">
        <v>334820.89</v>
      </c>
      <c r="E93" s="7">
        <v>334412.65000000002</v>
      </c>
    </row>
    <row r="94" spans="2:5">
      <c r="C94" s="7"/>
      <c r="E94" s="7"/>
    </row>
    <row r="95" spans="2:5">
      <c r="B95" s="4" t="s">
        <v>15</v>
      </c>
      <c r="C95" s="7"/>
      <c r="E95" s="7"/>
    </row>
    <row r="96" spans="2:5">
      <c r="B96" s="1" t="s">
        <v>59</v>
      </c>
      <c r="C96" s="7">
        <v>0</v>
      </c>
      <c r="D96" s="7">
        <v>0</v>
      </c>
      <c r="E96" s="7">
        <v>0</v>
      </c>
    </row>
    <row r="97" spans="2:5">
      <c r="B97" s="1" t="s">
        <v>14</v>
      </c>
      <c r="C97" s="13">
        <v>0</v>
      </c>
      <c r="D97" s="13">
        <v>0</v>
      </c>
      <c r="E97" s="13">
        <v>8.24</v>
      </c>
    </row>
    <row r="98" spans="2:5">
      <c r="B98" s="1" t="s">
        <v>4</v>
      </c>
      <c r="C98" s="36">
        <f>SUM(C96:C97)</f>
        <v>0</v>
      </c>
      <c r="D98" s="36">
        <f>SUM(D96:D97)</f>
        <v>0</v>
      </c>
      <c r="E98" s="7">
        <f>SUM(E96:E97)</f>
        <v>8.24</v>
      </c>
    </row>
    <row r="99" spans="2:5">
      <c r="B99" s="4" t="s">
        <v>30</v>
      </c>
      <c r="C99" s="7"/>
      <c r="E99" s="7"/>
    </row>
    <row r="100" spans="2:5" s="7" customFormat="1">
      <c r="B100" s="1" t="s">
        <v>67</v>
      </c>
      <c r="C100" s="7">
        <v>0</v>
      </c>
      <c r="D100" s="7">
        <v>0</v>
      </c>
      <c r="E100" s="7">
        <v>0</v>
      </c>
    </row>
    <row r="101" spans="2:5">
      <c r="B101" s="1" t="s">
        <v>68</v>
      </c>
      <c r="C101" s="13">
        <v>0</v>
      </c>
      <c r="D101" s="13">
        <v>0</v>
      </c>
      <c r="E101" s="13">
        <v>0</v>
      </c>
    </row>
    <row r="102" spans="2:5">
      <c r="C102" s="36">
        <f>SUM(C100:C101)</f>
        <v>0</v>
      </c>
      <c r="D102" s="36">
        <f>SUM(D100:D101)</f>
        <v>0</v>
      </c>
      <c r="E102" s="7">
        <f>SUM(E100:E101)</f>
        <v>0</v>
      </c>
    </row>
    <row r="103" spans="2:5">
      <c r="C103" s="7"/>
      <c r="E103" s="13"/>
    </row>
    <row r="104" spans="2:5">
      <c r="B104" s="6" t="s">
        <v>22</v>
      </c>
      <c r="C104" s="39">
        <f>C93+C98-C102</f>
        <v>334420.89</v>
      </c>
      <c r="D104" s="39">
        <f>D93+D98-D102</f>
        <v>334820.89</v>
      </c>
      <c r="E104" s="28">
        <f>E93+E98-E102</f>
        <v>334420.89</v>
      </c>
    </row>
    <row r="105" spans="2:5">
      <c r="B105" s="6"/>
      <c r="C105" s="7"/>
      <c r="E105" s="7"/>
    </row>
    <row r="106" spans="2:5">
      <c r="B106" s="11" t="s">
        <v>25</v>
      </c>
      <c r="C106" s="16">
        <v>792.69</v>
      </c>
      <c r="D106" s="16">
        <v>792.69</v>
      </c>
      <c r="E106" s="30">
        <v>792.69</v>
      </c>
    </row>
    <row r="107" spans="2:5">
      <c r="B107" s="11" t="s">
        <v>29</v>
      </c>
      <c r="C107" s="16">
        <v>333628.2</v>
      </c>
      <c r="D107" s="16">
        <v>333628.2</v>
      </c>
      <c r="E107" s="31">
        <v>333628.2</v>
      </c>
    </row>
    <row r="108" spans="2:5">
      <c r="B108" s="11" t="s">
        <v>86</v>
      </c>
      <c r="C108" s="17">
        <v>0</v>
      </c>
      <c r="D108" s="17">
        <v>0</v>
      </c>
      <c r="E108" s="33">
        <v>0</v>
      </c>
    </row>
    <row r="109" spans="2:5">
      <c r="B109" s="11"/>
      <c r="C109" s="38">
        <f>SUM(C106:C108)</f>
        <v>334420.89</v>
      </c>
      <c r="D109" s="38">
        <f>SUM(D106:D108)</f>
        <v>334420.89</v>
      </c>
      <c r="E109" s="33">
        <f>SUM(E106:E108)</f>
        <v>334420.89</v>
      </c>
    </row>
    <row r="110" spans="2:5">
      <c r="B110" s="6"/>
      <c r="C110" s="6"/>
    </row>
    <row r="112" spans="2:5">
      <c r="B112" s="27" t="s">
        <v>47</v>
      </c>
      <c r="C112" s="40" t="s">
        <v>75</v>
      </c>
      <c r="D112" s="41" t="s">
        <v>73</v>
      </c>
      <c r="E112" s="23"/>
    </row>
    <row r="113" spans="2:6" s="19" customFormat="1">
      <c r="B113" s="18"/>
      <c r="C113" s="18"/>
      <c r="D113" s="21"/>
    </row>
    <row r="114" spans="2:6">
      <c r="B114" s="6" t="s">
        <v>71</v>
      </c>
      <c r="C114" s="34">
        <v>14270.64</v>
      </c>
      <c r="D114" s="35">
        <v>20162.14</v>
      </c>
      <c r="E114" s="7">
        <v>23771.25</v>
      </c>
    </row>
    <row r="115" spans="2:6" s="4" customFormat="1">
      <c r="B115" s="4" t="s">
        <v>15</v>
      </c>
      <c r="C115" s="14"/>
      <c r="D115" s="14"/>
      <c r="E115" s="14"/>
    </row>
    <row r="116" spans="2:6">
      <c r="C116" s="7"/>
      <c r="E116" s="7"/>
    </row>
    <row r="117" spans="2:6">
      <c r="B117" s="1" t="s">
        <v>54</v>
      </c>
      <c r="C117" s="7">
        <f>2985.22+1205.15+18.1</f>
        <v>4208.47</v>
      </c>
      <c r="D117" s="7">
        <f>3244.23+575.9+95.6</f>
        <v>3915.73</v>
      </c>
      <c r="E117" s="7">
        <v>5559</v>
      </c>
    </row>
    <row r="118" spans="2:6">
      <c r="B118" s="1" t="s">
        <v>69</v>
      </c>
      <c r="C118" s="15">
        <f>2233.63+6896.57+101.55</f>
        <v>9231.75</v>
      </c>
      <c r="D118" s="15">
        <f>573.5+861.3+7270.55+160+388.65-1809.36</f>
        <v>7444.64</v>
      </c>
      <c r="E118" s="15">
        <v>8531.33</v>
      </c>
    </row>
    <row r="119" spans="2:6">
      <c r="B119" s="1" t="s">
        <v>48</v>
      </c>
      <c r="C119" s="13">
        <v>0</v>
      </c>
      <c r="D119" s="13">
        <v>0</v>
      </c>
      <c r="E119" s="13">
        <v>0</v>
      </c>
    </row>
    <row r="120" spans="2:6">
      <c r="B120" s="1" t="s">
        <v>4</v>
      </c>
      <c r="C120" s="36">
        <f>SUM(C117:C119)</f>
        <v>13440.220000000001</v>
      </c>
      <c r="D120" s="36">
        <f>SUM(D117:D119)</f>
        <v>11360.37</v>
      </c>
      <c r="E120" s="7">
        <f>SUM(E117:E119)</f>
        <v>14090.33</v>
      </c>
    </row>
    <row r="121" spans="2:6">
      <c r="C121" s="7"/>
      <c r="E121" s="7"/>
    </row>
    <row r="122" spans="2:6">
      <c r="B122" s="4" t="s">
        <v>28</v>
      </c>
      <c r="C122" s="7">
        <v>1965.74</v>
      </c>
      <c r="D122" s="7">
        <v>1925.43</v>
      </c>
      <c r="E122" s="7">
        <v>4474.16</v>
      </c>
    </row>
    <row r="123" spans="2:6">
      <c r="B123" s="1" t="s">
        <v>60</v>
      </c>
      <c r="C123" s="13">
        <v>16599.02</v>
      </c>
      <c r="D123" s="13">
        <f>15326.44</f>
        <v>15326.44</v>
      </c>
      <c r="E123" s="13">
        <v>13225.28</v>
      </c>
    </row>
    <row r="124" spans="2:6">
      <c r="C124" s="36">
        <f>SUM(C122:C123)</f>
        <v>18564.760000000002</v>
      </c>
      <c r="D124" s="36">
        <f>SUM(D122:D123)</f>
        <v>17251.87</v>
      </c>
      <c r="E124" s="7">
        <f>SUM(E122:E123)</f>
        <v>17699.440000000002</v>
      </c>
    </row>
    <row r="125" spans="2:6">
      <c r="C125" s="7"/>
      <c r="E125" s="7"/>
    </row>
    <row r="126" spans="2:6">
      <c r="B126" s="6" t="s">
        <v>7</v>
      </c>
      <c r="C126" s="34">
        <f>C114+C120-C124</f>
        <v>9146.0999999999985</v>
      </c>
      <c r="D126" s="35">
        <f>D114+D120-D124</f>
        <v>14270.640000000003</v>
      </c>
      <c r="E126" s="28">
        <f>E114+E120-E124</f>
        <v>20162.14</v>
      </c>
      <c r="F126" s="7"/>
    </row>
    <row r="127" spans="2:6">
      <c r="B127" s="6"/>
      <c r="C127" s="6"/>
    </row>
    <row r="128" spans="2:6">
      <c r="B128" s="27" t="s">
        <v>49</v>
      </c>
      <c r="C128" s="40" t="s">
        <v>75</v>
      </c>
      <c r="D128" s="41" t="s">
        <v>73</v>
      </c>
      <c r="E128" s="23"/>
    </row>
    <row r="129" spans="2:5">
      <c r="B129" s="18"/>
      <c r="C129" s="18"/>
      <c r="D129" s="21"/>
    </row>
    <row r="130" spans="2:5">
      <c r="B130" s="6" t="s">
        <v>1</v>
      </c>
      <c r="C130" s="34">
        <v>5479.82</v>
      </c>
      <c r="D130" s="35">
        <v>11837.51</v>
      </c>
      <c r="E130" s="7">
        <v>4127.66</v>
      </c>
    </row>
    <row r="131" spans="2:5">
      <c r="B131" s="4" t="s">
        <v>15</v>
      </c>
      <c r="C131" s="14"/>
      <c r="D131" s="14"/>
      <c r="E131" s="14"/>
    </row>
    <row r="132" spans="2:5">
      <c r="C132" s="7"/>
      <c r="E132" s="7"/>
    </row>
    <row r="133" spans="2:5">
      <c r="B133" s="1" t="s">
        <v>55</v>
      </c>
      <c r="C133" s="7">
        <v>1915.5</v>
      </c>
      <c r="D133" s="7">
        <f>748</f>
        <v>748</v>
      </c>
      <c r="E133" s="7">
        <v>7799.85</v>
      </c>
    </row>
    <row r="134" spans="2:5">
      <c r="B134" s="1" t="s">
        <v>58</v>
      </c>
      <c r="C134" s="7">
        <v>0</v>
      </c>
      <c r="D134" s="7">
        <v>64</v>
      </c>
      <c r="E134" s="7">
        <v>0</v>
      </c>
    </row>
    <row r="135" spans="2:5">
      <c r="B135" s="1" t="s">
        <v>56</v>
      </c>
      <c r="C135" s="7">
        <v>75</v>
      </c>
      <c r="D135" s="7">
        <v>182.5</v>
      </c>
      <c r="E135" s="7">
        <v>0</v>
      </c>
    </row>
    <row r="136" spans="2:5">
      <c r="B136" s="1" t="s">
        <v>61</v>
      </c>
      <c r="C136" s="7">
        <v>75</v>
      </c>
      <c r="D136" s="7">
        <v>0</v>
      </c>
      <c r="E136" s="7">
        <v>0</v>
      </c>
    </row>
    <row r="137" spans="2:5">
      <c r="B137" s="1" t="s">
        <v>48</v>
      </c>
      <c r="C137" s="13">
        <v>0</v>
      </c>
      <c r="D137" s="13">
        <v>0</v>
      </c>
      <c r="E137" s="13">
        <v>0</v>
      </c>
    </row>
    <row r="138" spans="2:5">
      <c r="B138" s="1" t="s">
        <v>4</v>
      </c>
      <c r="C138" s="36">
        <f>SUM(C133:C137)</f>
        <v>2065.5</v>
      </c>
      <c r="D138" s="36">
        <f>SUM(D133:D137)</f>
        <v>994.5</v>
      </c>
      <c r="E138" s="7">
        <f>SUM(E133:E137)</f>
        <v>7799.85</v>
      </c>
    </row>
    <row r="139" spans="2:5">
      <c r="C139" s="7"/>
      <c r="E139" s="7"/>
    </row>
    <row r="140" spans="2:5">
      <c r="B140" s="5" t="s">
        <v>70</v>
      </c>
      <c r="C140" s="7">
        <v>3396.74</v>
      </c>
      <c r="D140" s="7">
        <f>5596.05+1756.14</f>
        <v>7352.1900000000005</v>
      </c>
      <c r="E140" s="7">
        <v>90</v>
      </c>
    </row>
    <row r="141" spans="2:5">
      <c r="B141" s="5" t="s">
        <v>57</v>
      </c>
      <c r="C141" s="13">
        <v>0</v>
      </c>
      <c r="D141" s="13">
        <v>0</v>
      </c>
      <c r="E141" s="13">
        <v>0</v>
      </c>
    </row>
    <row r="142" spans="2:5">
      <c r="C142" s="36">
        <f>SUM(C140:C141)</f>
        <v>3396.74</v>
      </c>
      <c r="D142" s="36">
        <f>SUM(D140:D141)</f>
        <v>7352.1900000000005</v>
      </c>
      <c r="E142" s="7">
        <f>SUM(E140:E141)</f>
        <v>90</v>
      </c>
    </row>
    <row r="143" spans="2:5">
      <c r="C143" s="7"/>
      <c r="E143" s="7"/>
    </row>
    <row r="144" spans="2:5">
      <c r="B144" s="6" t="s">
        <v>7</v>
      </c>
      <c r="C144" s="34">
        <f>C130+C138-C142</f>
        <v>4148.58</v>
      </c>
      <c r="D144" s="35">
        <f>D130+D138-D142</f>
        <v>5479.82</v>
      </c>
      <c r="E144" s="28">
        <f>E130+E138-E142</f>
        <v>11837.51</v>
      </c>
    </row>
    <row r="145" spans="2:5">
      <c r="B145" s="6"/>
      <c r="C145" s="7"/>
      <c r="E145" s="7"/>
    </row>
    <row r="146" spans="2:5">
      <c r="B146" s="11" t="s">
        <v>51</v>
      </c>
      <c r="C146" s="16">
        <v>2243.1799999999998</v>
      </c>
      <c r="D146" s="16">
        <v>3861.42</v>
      </c>
      <c r="E146" s="16">
        <v>10219.11</v>
      </c>
    </row>
    <row r="147" spans="2:5">
      <c r="B147" s="11" t="s">
        <v>52</v>
      </c>
      <c r="C147" s="17">
        <v>1905.4</v>
      </c>
      <c r="D147" s="17">
        <v>1618.4</v>
      </c>
      <c r="E147" s="17">
        <v>1618.4</v>
      </c>
    </row>
    <row r="148" spans="2:5">
      <c r="B148" s="11"/>
      <c r="C148" s="38">
        <f>SUM(C146:C147)</f>
        <v>4148.58</v>
      </c>
      <c r="D148" s="38">
        <f>SUM(D146:D147)</f>
        <v>5479.82</v>
      </c>
      <c r="E148" s="16">
        <f>SUM(E146:E147)</f>
        <v>11837.51</v>
      </c>
    </row>
    <row r="149" spans="2:5">
      <c r="B149" s="8"/>
      <c r="C149" s="8"/>
      <c r="D149" s="10"/>
      <c r="E149" s="10"/>
    </row>
    <row r="151" spans="2:5">
      <c r="B151" s="1" t="s">
        <v>81</v>
      </c>
      <c r="C151" s="7"/>
      <c r="D151" s="1"/>
    </row>
    <row r="152" spans="2:5">
      <c r="C152" s="7"/>
      <c r="D152" s="1"/>
    </row>
    <row r="153" spans="2:5">
      <c r="C153" s="7"/>
      <c r="D153" s="1"/>
    </row>
    <row r="154" spans="2:5">
      <c r="B154" s="1" t="s">
        <v>82</v>
      </c>
      <c r="C154" s="7"/>
      <c r="D154" s="1"/>
    </row>
    <row r="155" spans="2:5">
      <c r="B155" s="1" t="s">
        <v>83</v>
      </c>
      <c r="C155" s="7"/>
      <c r="D155" s="1"/>
    </row>
    <row r="156" spans="2:5">
      <c r="C156" s="7"/>
      <c r="D156" s="1"/>
    </row>
    <row r="157" spans="2:5">
      <c r="C157" s="7"/>
      <c r="D157" s="1"/>
    </row>
    <row r="158" spans="2:5">
      <c r="B158" s="1" t="s">
        <v>84</v>
      </c>
      <c r="C158" s="7"/>
      <c r="D158" s="1"/>
    </row>
    <row r="159" spans="2:5">
      <c r="C159" s="7"/>
      <c r="D159" s="1"/>
    </row>
  </sheetData>
  <sortState ref="B42:E47">
    <sortCondition ref="E42:E47"/>
  </sortState>
  <mergeCells count="3">
    <mergeCell ref="B2:D2"/>
    <mergeCell ref="B3:D3"/>
    <mergeCell ref="B4:D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3" manualBreakCount="3">
    <brk id="44" max="16383" man="1"/>
    <brk id="90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5-31-14</vt:lpstr>
      <vt:lpstr>'5-31-14'!Print_Area</vt:lpstr>
      <vt:lpstr>'5-31-14'!Print_Titles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Paul Fritz</cp:lastModifiedBy>
  <cp:lastPrinted>2014-06-10T22:46:45Z</cp:lastPrinted>
  <dcterms:created xsi:type="dcterms:W3CDTF">1997-08-12T17:26:54Z</dcterms:created>
  <dcterms:modified xsi:type="dcterms:W3CDTF">2014-06-12T15:28:20Z</dcterms:modified>
</cp:coreProperties>
</file>