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1340" windowHeight="5475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report'!$A$1:$I$165</definedName>
  </definedNames>
  <calcPr calcId="125725" concurrentCalc="0"/>
</workbook>
</file>

<file path=xl/calcChain.xml><?xml version="1.0" encoding="utf-8"?>
<calcChain xmlns="http://schemas.openxmlformats.org/spreadsheetml/2006/main">
  <c r="D32" i="1"/>
  <c r="D29"/>
  <c r="D28"/>
  <c r="C12"/>
  <c r="C4"/>
  <c r="G140"/>
  <c r="C139"/>
  <c r="C138"/>
  <c r="D30"/>
  <c r="D36"/>
  <c r="D37"/>
  <c r="C116"/>
  <c r="C48"/>
  <c r="C32"/>
  <c r="C33"/>
  <c r="C29"/>
  <c r="C28"/>
  <c r="E56"/>
  <c r="D63"/>
  <c r="D33"/>
  <c r="F132"/>
  <c r="C130"/>
  <c r="C93"/>
  <c r="D93"/>
  <c r="E140"/>
  <c r="E148"/>
  <c r="D140"/>
  <c r="D148"/>
  <c r="F139"/>
  <c r="D41"/>
  <c r="C140"/>
  <c r="C148"/>
  <c r="C143"/>
  <c r="F140"/>
  <c r="E74"/>
  <c r="D14"/>
  <c r="E88"/>
  <c r="E87"/>
  <c r="E85"/>
  <c r="E84"/>
  <c r="E80"/>
  <c r="E79"/>
  <c r="E75"/>
  <c r="E60"/>
  <c r="E4"/>
  <c r="E13"/>
  <c r="E12"/>
  <c r="E11"/>
  <c r="E9"/>
  <c r="E8"/>
  <c r="E7"/>
  <c r="E6"/>
  <c r="C14"/>
  <c r="C63"/>
  <c r="C90"/>
  <c r="D90"/>
  <c r="D76"/>
  <c r="D48"/>
  <c r="E90"/>
  <c r="E86"/>
  <c r="C10"/>
  <c r="E57"/>
  <c r="E44"/>
  <c r="E40"/>
  <c r="E37"/>
  <c r="E39"/>
  <c r="E62"/>
  <c r="D81"/>
  <c r="D95"/>
  <c r="F121"/>
  <c r="D10"/>
  <c r="F137"/>
  <c r="F127"/>
  <c r="E14"/>
  <c r="E10"/>
  <c r="C81"/>
  <c r="E81"/>
  <c r="C110"/>
  <c r="D26"/>
  <c r="C26"/>
  <c r="H140"/>
  <c r="H130"/>
  <c r="H143"/>
  <c r="F133"/>
  <c r="F138"/>
  <c r="E130"/>
  <c r="E143"/>
  <c r="H145"/>
  <c r="F128"/>
  <c r="F126"/>
  <c r="E67"/>
  <c r="D58"/>
  <c r="C58"/>
  <c r="C117"/>
  <c r="E50"/>
  <c r="F129"/>
  <c r="D130"/>
  <c r="D143"/>
  <c r="G130"/>
  <c r="G143"/>
  <c r="F125"/>
  <c r="C106"/>
  <c r="F123"/>
  <c r="C76"/>
  <c r="C95"/>
  <c r="C94"/>
  <c r="E61"/>
  <c r="E46"/>
  <c r="E28"/>
  <c r="G145"/>
  <c r="E76"/>
  <c r="F130"/>
  <c r="I123"/>
  <c r="E145"/>
  <c r="D145"/>
  <c r="D147"/>
  <c r="E66"/>
  <c r="C68"/>
  <c r="D68"/>
  <c r="C114"/>
  <c r="E47"/>
  <c r="E29"/>
  <c r="E32"/>
  <c r="F145"/>
  <c r="F143"/>
  <c r="I130"/>
  <c r="E147"/>
  <c r="C41"/>
  <c r="E36"/>
  <c r="C118"/>
  <c r="I140"/>
  <c r="F148"/>
  <c r="C145"/>
  <c r="C147"/>
  <c r="I143"/>
  <c r="I145"/>
  <c r="E41"/>
  <c r="F147"/>
</calcChain>
</file>

<file path=xl/sharedStrings.xml><?xml version="1.0" encoding="utf-8"?>
<sst xmlns="http://schemas.openxmlformats.org/spreadsheetml/2006/main" count="142" uniqueCount="121">
  <si>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</si>
  <si>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</si>
  <si>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</si>
  <si>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</si>
  <si>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</si>
  <si>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</si>
  <si>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</si>
  <si>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Total</t>
  </si>
  <si>
    <t>Medical/ Rx</t>
  </si>
  <si>
    <t>Dental</t>
  </si>
  <si>
    <t>Vision</t>
  </si>
  <si>
    <t>Revenue</t>
  </si>
  <si>
    <t xml:space="preserve">     Change </t>
  </si>
  <si>
    <t xml:space="preserve">     PNC, PSDLAF, PSDMAX, PLGIT</t>
  </si>
  <si>
    <t xml:space="preserve">     YTD contribution less expense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</si>
  <si>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</si>
  <si>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</si>
  <si>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</si>
  <si>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</si>
  <si>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</si>
  <si>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</si>
  <si>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Total ECVT Foundation</t>
  </si>
  <si>
    <t>Plus:</t>
  </si>
  <si>
    <t>Less:</t>
  </si>
  <si>
    <t>Months of claims + expenses in reserve</t>
  </si>
  <si>
    <t xml:space="preserve">     avg monthly claims + expenses</t>
  </si>
  <si>
    <t xml:space="preserve">Revenue and Expenditure Summary </t>
  </si>
  <si>
    <t>YTD Actual</t>
  </si>
  <si>
    <t>YTD-Actual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</si>
  <si>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</si>
  <si>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</si>
  <si>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</si>
  <si>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</si>
  <si>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</si>
  <si>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</si>
  <si>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ECVT Foundation- PSDLAF</t>
  </si>
  <si>
    <t>Designated-SkillsUSA</t>
  </si>
  <si>
    <t>Designated-NTHS</t>
  </si>
  <si>
    <t xml:space="preserve">NOREBT-ECTS  </t>
  </si>
  <si>
    <t>Excess</t>
  </si>
  <si>
    <t>Loss fund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</si>
  <si>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</si>
  <si>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</si>
  <si>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</si>
  <si>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</si>
  <si>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</si>
  <si>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</si>
  <si>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</si>
  <si>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</si>
  <si>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Operating Expense</t>
  </si>
  <si>
    <t xml:space="preserve">Operating Revenue </t>
  </si>
  <si>
    <t>Depreciation expense</t>
  </si>
  <si>
    <t xml:space="preserve">Fund Balances </t>
  </si>
  <si>
    <t xml:space="preserve">Fund Balance-Assigned-RCTC </t>
  </si>
  <si>
    <t xml:space="preserve">Fund Balances - Ending </t>
  </si>
  <si>
    <t>Fund Balance-Unassigned-(High School)</t>
  </si>
  <si>
    <t>Fund balance-Assigned-Food Services</t>
  </si>
  <si>
    <t xml:space="preserve">     Assigned-Capital Projects</t>
  </si>
  <si>
    <t>Less: YTD gross claims- prescription</t>
  </si>
  <si>
    <t xml:space="preserve">Less: other expense- </t>
  </si>
  <si>
    <t>Wellness</t>
  </si>
  <si>
    <t>Fund</t>
  </si>
  <si>
    <t>Plus: Prescription formulary rebate</t>
  </si>
  <si>
    <t>Less: Stop Loss insurance</t>
  </si>
  <si>
    <t>Less: reimbursement for large claims over 40K</t>
  </si>
  <si>
    <t>Less: Large claims management(adj)</t>
  </si>
  <si>
    <t>Plus: Interest allocation</t>
  </si>
  <si>
    <t>Less: PA Trust refund</t>
  </si>
  <si>
    <t>Plus: PA Trust refund</t>
  </si>
  <si>
    <t>General Ledger Bank Account Balances</t>
  </si>
  <si>
    <t>A.</t>
  </si>
  <si>
    <t>General Fund</t>
  </si>
  <si>
    <t>Food Service Fund</t>
  </si>
  <si>
    <t>ECTS Capital Projects Fund</t>
  </si>
  <si>
    <t>Flexible Spending Acct, Act 93 403(b)- PNC</t>
  </si>
  <si>
    <t>Capital Projects Fund, PSDLAF</t>
  </si>
  <si>
    <t>Change</t>
  </si>
  <si>
    <t>Per Employee Per Month</t>
  </si>
  <si>
    <t>(Fund 10)</t>
  </si>
  <si>
    <t>(Fund 51)</t>
  </si>
  <si>
    <t>(Fund 21)</t>
  </si>
  <si>
    <t>(Fund 81)</t>
  </si>
  <si>
    <t>Annual Plan</t>
  </si>
  <si>
    <t>Other information</t>
  </si>
  <si>
    <t xml:space="preserve">Change </t>
  </si>
  <si>
    <t>Source:  Balance Sheet Report</t>
  </si>
  <si>
    <t>Revenue-Local Sources &amp; Districts</t>
  </si>
  <si>
    <t>Revenue-All Other Sources</t>
  </si>
  <si>
    <t>This month's report subject to verification</t>
  </si>
  <si>
    <t>Fund Balance-Assigned-Capital Assets</t>
  </si>
  <si>
    <t>Fund Balance-Assigned-Capital Assets (net)</t>
  </si>
  <si>
    <t xml:space="preserve">     Gain/(Loss)  </t>
  </si>
  <si>
    <t>Interest</t>
  </si>
  <si>
    <t>Fund Balance</t>
  </si>
  <si>
    <t>Plus: reimbursement from excess loss fund</t>
  </si>
  <si>
    <t>thru 6999</t>
  </si>
  <si>
    <t>Fund Balances - July 1, 2013</t>
  </si>
  <si>
    <t>Fund Balance July 1, 2013</t>
  </si>
  <si>
    <t>Fund Balance-July 1, 2013</t>
  </si>
  <si>
    <t>Transfers from General Fund-2013-2014</t>
  </si>
  <si>
    <t>Showman-Field Clearing</t>
  </si>
  <si>
    <t>Technology- servers/hardware/SC Copier</t>
  </si>
  <si>
    <t>Janitors Supply-Floor Scrubber</t>
  </si>
  <si>
    <t>Site Improvements</t>
  </si>
  <si>
    <t>Fund Balances- July 1, 2013</t>
  </si>
  <si>
    <t>Johnson Controls-HVAC Controller</t>
  </si>
  <si>
    <t>Fund Balance-Assigned to New Program</t>
  </si>
  <si>
    <t>Account Balance July 1, 2013</t>
  </si>
  <si>
    <t>Account balance -09/30/13</t>
  </si>
  <si>
    <t>Last update 9/30/13</t>
  </si>
  <si>
    <t>Dec 31,2013</t>
  </si>
  <si>
    <t>Jan 31, 2014</t>
  </si>
  <si>
    <t>Jan 31,2014</t>
  </si>
  <si>
    <t>January 31, 2014</t>
  </si>
  <si>
    <t>ECVT Foundation-ECF (Dec 2013)</t>
  </si>
  <si>
    <t xml:space="preserve">-E-Rate reimbursement submitted for phone and internet service through January 2014 </t>
  </si>
  <si>
    <t>-Reminder-Statement of Financial Interests due by May 1st</t>
  </si>
  <si>
    <t>-Continued interview for the open Business Office Secretary position</t>
  </si>
  <si>
    <t>-Budget Review meeting with Director to analyze current year spending</t>
  </si>
  <si>
    <t>and equipment installaction costs</t>
  </si>
  <si>
    <t>-Performed within function budgets transfer to  cover grant equipment, contracted repair services, instructional equipment &amp; supplies, chair replacements</t>
  </si>
</sst>
</file>

<file path=xl/styles.xml><?xml version="1.0" encoding="utf-8"?>
<styleSheet xmlns="http://schemas.openxmlformats.org/spreadsheetml/2006/main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.0_);_(* \(#,##0.0\);_(* &quot;-&quot;??_);_(@_)"/>
    <numFmt numFmtId="167" formatCode="[$-409]mmmm\ d\,\ yyyy;@"/>
  </numFmts>
  <fonts count="12">
    <font>
      <sz val="10"/>
      <name val="Arial"/>
    </font>
    <font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b/>
      <sz val="9"/>
      <color theme="3"/>
      <name val="Calibri"/>
      <family val="2"/>
    </font>
    <font>
      <sz val="9"/>
      <color theme="3"/>
      <name val="Calibri"/>
      <family val="2"/>
    </font>
    <font>
      <b/>
      <sz val="9"/>
      <color rgb="FFC00000"/>
      <name val="Calibri"/>
      <family val="2"/>
    </font>
    <font>
      <sz val="9"/>
      <color rgb="FFC00000"/>
      <name val="Calibri"/>
      <family val="2"/>
    </font>
    <font>
      <b/>
      <sz val="9"/>
      <color theme="3" tint="-0.249977111117893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1">
    <xf numFmtId="0" fontId="0" fillId="0" borderId="0" xfId="0"/>
    <xf numFmtId="0" fontId="2" fillId="0" borderId="0" xfId="0" applyFont="1" applyFill="1"/>
    <xf numFmtId="44" fontId="2" fillId="0" borderId="0" xfId="2" applyFont="1" applyFill="1" applyBorder="1"/>
    <xf numFmtId="0" fontId="2" fillId="0" borderId="3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0" xfId="0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0" borderId="0" xfId="2" applyFont="1" applyFill="1"/>
    <xf numFmtId="0" fontId="3" fillId="0" borderId="6" xfId="0" applyFont="1" applyFill="1" applyBorder="1"/>
    <xf numFmtId="0" fontId="3" fillId="0" borderId="0" xfId="0" applyFont="1" applyFill="1" applyAlignment="1">
      <alignment horizontal="center"/>
    </xf>
    <xf numFmtId="165" fontId="3" fillId="0" borderId="0" xfId="2" applyNumberFormat="1" applyFont="1" applyFill="1" applyBorder="1"/>
    <xf numFmtId="10" fontId="3" fillId="0" borderId="0" xfId="3" applyNumberFormat="1" applyFont="1" applyFill="1" applyBorder="1"/>
    <xf numFmtId="165" fontId="4" fillId="0" borderId="0" xfId="2" applyNumberFormat="1" applyFont="1" applyFill="1" applyBorder="1"/>
    <xf numFmtId="165" fontId="3" fillId="0" borderId="0" xfId="0" applyNumberFormat="1" applyFont="1" applyFill="1"/>
    <xf numFmtId="44" fontId="3" fillId="0" borderId="0" xfId="0" applyNumberFormat="1" applyFont="1" applyFill="1"/>
    <xf numFmtId="165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44" fontId="3" fillId="0" borderId="0" xfId="0" applyNumberFormat="1" applyFont="1" applyFill="1" applyBorder="1"/>
    <xf numFmtId="10" fontId="3" fillId="0" borderId="0" xfId="3" applyNumberFormat="1" applyFont="1" applyFill="1"/>
    <xf numFmtId="44" fontId="3" fillId="0" borderId="0" xfId="2" applyFont="1" applyFill="1" applyBorder="1" applyAlignment="1">
      <alignment horizontal="center"/>
    </xf>
    <xf numFmtId="44" fontId="3" fillId="0" borderId="4" xfId="2" applyFont="1" applyFill="1" applyBorder="1"/>
    <xf numFmtId="0" fontId="3" fillId="0" borderId="4" xfId="0" applyFont="1" applyFill="1" applyBorder="1" applyAlignment="1">
      <alignment horizontal="center"/>
    </xf>
    <xf numFmtId="165" fontId="3" fillId="0" borderId="7" xfId="2" applyNumberFormat="1" applyFont="1" applyFill="1" applyBorder="1"/>
    <xf numFmtId="165" fontId="3" fillId="0" borderId="4" xfId="2" applyNumberFormat="1" applyFont="1" applyFill="1" applyBorder="1"/>
    <xf numFmtId="165" fontId="3" fillId="0" borderId="7" xfId="0" applyNumberFormat="1" applyFont="1" applyFill="1" applyBorder="1"/>
    <xf numFmtId="0" fontId="3" fillId="0" borderId="13" xfId="0" applyFont="1" applyFill="1" applyBorder="1"/>
    <xf numFmtId="165" fontId="7" fillId="0" borderId="4" xfId="2" applyNumberFormat="1" applyFont="1" applyFill="1" applyBorder="1" applyAlignment="1">
      <alignment horizontal="center"/>
    </xf>
    <xf numFmtId="165" fontId="7" fillId="0" borderId="13" xfId="2" applyNumberFormat="1" applyFont="1" applyFill="1" applyBorder="1" applyAlignment="1">
      <alignment horizontal="center"/>
    </xf>
    <xf numFmtId="44" fontId="7" fillId="0" borderId="13" xfId="2" applyFont="1" applyFill="1" applyBorder="1" applyAlignment="1">
      <alignment horizontal="center"/>
    </xf>
    <xf numFmtId="0" fontId="7" fillId="2" borderId="0" xfId="0" applyFont="1" applyFill="1" applyBorder="1"/>
    <xf numFmtId="0" fontId="7" fillId="2" borderId="4" xfId="0" applyFont="1" applyFill="1" applyBorder="1"/>
    <xf numFmtId="164" fontId="6" fillId="2" borderId="9" xfId="2" applyNumberFormat="1" applyFont="1" applyFill="1" applyBorder="1"/>
    <xf numFmtId="165" fontId="7" fillId="2" borderId="11" xfId="2" applyNumberFormat="1" applyFont="1" applyFill="1" applyBorder="1" applyAlignment="1">
      <alignment horizontal="center"/>
    </xf>
    <xf numFmtId="164" fontId="2" fillId="0" borderId="13" xfId="2" applyNumberFormat="1" applyFont="1" applyFill="1" applyBorder="1" applyAlignment="1">
      <alignment horizontal="center"/>
    </xf>
    <xf numFmtId="44" fontId="3" fillId="0" borderId="13" xfId="2" applyFont="1" applyFill="1" applyBorder="1"/>
    <xf numFmtId="0" fontId="7" fillId="2" borderId="5" xfId="0" applyFont="1" applyFill="1" applyBorder="1"/>
    <xf numFmtId="0" fontId="3" fillId="0" borderId="13" xfId="0" applyFont="1" applyFill="1" applyBorder="1" applyAlignment="1">
      <alignment horizontal="left" vertical="center"/>
    </xf>
    <xf numFmtId="0" fontId="3" fillId="0" borderId="12" xfId="0" applyFont="1" applyFill="1" applyBorder="1"/>
    <xf numFmtId="0" fontId="6" fillId="0" borderId="13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13" xfId="0" applyFont="1" applyFill="1" applyBorder="1" applyAlignment="1">
      <alignment horizontal="center"/>
    </xf>
    <xf numFmtId="164" fontId="6" fillId="2" borderId="9" xfId="2" applyNumberFormat="1" applyFont="1" applyFill="1" applyBorder="1" applyAlignment="1">
      <alignment horizontal="center"/>
    </xf>
    <xf numFmtId="44" fontId="6" fillId="2" borderId="10" xfId="2" applyFont="1" applyFill="1" applyBorder="1" applyAlignment="1">
      <alignment horizontal="center"/>
    </xf>
    <xf numFmtId="14" fontId="6" fillId="2" borderId="10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165" fontId="7" fillId="2" borderId="10" xfId="2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4" fontId="6" fillId="2" borderId="4" xfId="2" applyNumberFormat="1" applyFont="1" applyFill="1" applyBorder="1"/>
    <xf numFmtId="0" fontId="2" fillId="2" borderId="0" xfId="0" applyFont="1" applyFill="1" applyBorder="1"/>
    <xf numFmtId="164" fontId="6" fillId="2" borderId="0" xfId="2" applyNumberFormat="1" applyFont="1" applyFill="1" applyBorder="1" applyAlignment="1">
      <alignment horizontal="center"/>
    </xf>
    <xf numFmtId="0" fontId="3" fillId="2" borderId="4" xfId="0" applyFont="1" applyFill="1" applyBorder="1"/>
    <xf numFmtId="0" fontId="7" fillId="2" borderId="9" xfId="0" applyFont="1" applyFill="1" applyBorder="1"/>
    <xf numFmtId="164" fontId="6" fillId="2" borderId="9" xfId="2" applyNumberFormat="1" applyFont="1" applyFill="1" applyBorder="1" applyAlignment="1">
      <alignment horizontal="center" wrapText="1"/>
    </xf>
    <xf numFmtId="44" fontId="6" fillId="0" borderId="0" xfId="2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165" fontId="6" fillId="2" borderId="11" xfId="2" applyNumberFormat="1" applyFont="1" applyFill="1" applyBorder="1" applyAlignment="1">
      <alignment horizontal="center"/>
    </xf>
    <xf numFmtId="165" fontId="6" fillId="2" borderId="12" xfId="2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 indent="1"/>
    </xf>
    <xf numFmtId="0" fontId="3" fillId="0" borderId="3" xfId="0" applyFont="1" applyFill="1" applyBorder="1" applyAlignment="1">
      <alignment horizontal="left" indent="2"/>
    </xf>
    <xf numFmtId="0" fontId="3" fillId="0" borderId="3" xfId="0" applyFont="1" applyFill="1" applyBorder="1" applyAlignment="1">
      <alignment horizontal="left" indent="4"/>
    </xf>
    <xf numFmtId="0" fontId="7" fillId="2" borderId="0" xfId="0" applyFont="1" applyFill="1" applyBorder="1" applyAlignment="1">
      <alignment horizontal="center"/>
    </xf>
    <xf numFmtId="49" fontId="8" fillId="2" borderId="14" xfId="0" applyNumberFormat="1" applyFont="1" applyFill="1" applyBorder="1" applyAlignment="1">
      <alignment horizontal="center"/>
    </xf>
    <xf numFmtId="0" fontId="3" fillId="0" borderId="4" xfId="0" applyFont="1" applyFill="1" applyBorder="1"/>
    <xf numFmtId="0" fontId="2" fillId="2" borderId="10" xfId="0" applyFont="1" applyFill="1" applyBorder="1" applyAlignment="1">
      <alignment horizontal="center"/>
    </xf>
    <xf numFmtId="0" fontId="3" fillId="0" borderId="8" xfId="0" applyFont="1" applyFill="1" applyBorder="1"/>
    <xf numFmtId="167" fontId="8" fillId="2" borderId="10" xfId="2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49" fontId="6" fillId="2" borderId="9" xfId="2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0" borderId="0" xfId="0" applyFont="1" applyFill="1"/>
    <xf numFmtId="44" fontId="3" fillId="0" borderId="0" xfId="2" applyFont="1" applyFill="1"/>
    <xf numFmtId="44" fontId="3" fillId="0" borderId="10" xfId="2" applyFont="1" applyFill="1" applyBorder="1"/>
    <xf numFmtId="165" fontId="3" fillId="0" borderId="4" xfId="0" applyNumberFormat="1" applyFont="1" applyFill="1" applyBorder="1"/>
    <xf numFmtId="10" fontId="3" fillId="0" borderId="4" xfId="3" applyNumberFormat="1" applyFont="1" applyFill="1" applyBorder="1"/>
    <xf numFmtId="165" fontId="3" fillId="0" borderId="8" xfId="0" applyNumberFormat="1" applyFont="1" applyFill="1" applyBorder="1"/>
    <xf numFmtId="42" fontId="3" fillId="0" borderId="4" xfId="2" applyNumberFormat="1" applyFont="1" applyFill="1" applyBorder="1"/>
    <xf numFmtId="165" fontId="3" fillId="0" borderId="8" xfId="2" applyNumberFormat="1" applyFont="1" applyFill="1" applyBorder="1"/>
    <xf numFmtId="165" fontId="3" fillId="0" borderId="13" xfId="2" applyNumberFormat="1" applyFont="1" applyFill="1" applyBorder="1"/>
    <xf numFmtId="165" fontId="3" fillId="0" borderId="13" xfId="0" applyNumberFormat="1" applyFont="1" applyFill="1" applyBorder="1"/>
    <xf numFmtId="165" fontId="3" fillId="0" borderId="2" xfId="2" applyNumberFormat="1" applyFont="1" applyFill="1" applyBorder="1"/>
    <xf numFmtId="165" fontId="3" fillId="0" borderId="11" xfId="2" applyNumberFormat="1" applyFont="1" applyFill="1" applyBorder="1"/>
    <xf numFmtId="165" fontId="3" fillId="0" borderId="12" xfId="2" applyNumberFormat="1" applyFont="1" applyFill="1" applyBorder="1"/>
    <xf numFmtId="165" fontId="3" fillId="0" borderId="12" xfId="0" applyNumberFormat="1" applyFont="1" applyFill="1" applyBorder="1"/>
    <xf numFmtId="165" fontId="3" fillId="0" borderId="10" xfId="2" applyNumberFormat="1" applyFont="1" applyFill="1" applyBorder="1"/>
    <xf numFmtId="165" fontId="3" fillId="0" borderId="5" xfId="2" applyNumberFormat="1" applyFont="1" applyFill="1" applyBorder="1"/>
    <xf numFmtId="165" fontId="4" fillId="0" borderId="13" xfId="2" applyNumberFormat="1" applyFont="1" applyFill="1" applyBorder="1"/>
    <xf numFmtId="165" fontId="4" fillId="0" borderId="13" xfId="0" applyNumberFormat="1" applyFont="1" applyFill="1" applyBorder="1"/>
    <xf numFmtId="165" fontId="4" fillId="0" borderId="4" xfId="2" applyNumberFormat="1" applyFont="1" applyFill="1" applyBorder="1"/>
    <xf numFmtId="165" fontId="2" fillId="0" borderId="12" xfId="2" applyNumberFormat="1" applyFont="1" applyFill="1" applyBorder="1"/>
    <xf numFmtId="166" fontId="3" fillId="0" borderId="13" xfId="1" applyNumberFormat="1" applyFont="1" applyFill="1" applyBorder="1"/>
    <xf numFmtId="165" fontId="3" fillId="0" borderId="12" xfId="1" applyNumberFormat="1" applyFont="1" applyFill="1" applyBorder="1"/>
    <xf numFmtId="14" fontId="3" fillId="0" borderId="8" xfId="0" applyNumberFormat="1" applyFont="1" applyFill="1" applyBorder="1" applyAlignment="1">
      <alignment horizontal="center"/>
    </xf>
    <xf numFmtId="44" fontId="3" fillId="0" borderId="3" xfId="0" applyNumberFormat="1" applyFont="1" applyFill="1" applyBorder="1"/>
    <xf numFmtId="42" fontId="3" fillId="0" borderId="0" xfId="1" applyNumberFormat="1" applyFont="1" applyFill="1" applyBorder="1"/>
    <xf numFmtId="42" fontId="3" fillId="0" borderId="0" xfId="0" applyNumberFormat="1" applyFont="1" applyFill="1" applyBorder="1"/>
    <xf numFmtId="42" fontId="3" fillId="0" borderId="7" xfId="0" applyNumberFormat="1" applyFont="1" applyFill="1" applyBorder="1"/>
    <xf numFmtId="165" fontId="3" fillId="0" borderId="0" xfId="0" applyNumberFormat="1" applyFont="1" applyFill="1" applyBorder="1"/>
    <xf numFmtId="42" fontId="3" fillId="0" borderId="0" xfId="3" applyNumberFormat="1" applyFont="1" applyFill="1" applyBorder="1"/>
    <xf numFmtId="42" fontId="3" fillId="0" borderId="0" xfId="0" applyNumberFormat="1" applyFont="1" applyFill="1"/>
    <xf numFmtId="42" fontId="3" fillId="0" borderId="7" xfId="3" applyNumberFormat="1" applyFont="1" applyFill="1" applyBorder="1"/>
    <xf numFmtId="42" fontId="3" fillId="0" borderId="0" xfId="2" applyNumberFormat="1" applyFont="1" applyFill="1" applyBorder="1"/>
    <xf numFmtId="44" fontId="3" fillId="0" borderId="10" xfId="2" applyNumberFormat="1" applyFont="1" applyFill="1" applyBorder="1"/>
    <xf numFmtId="0" fontId="10" fillId="2" borderId="11" xfId="0" applyFont="1" applyFill="1" applyBorder="1" applyAlignment="1">
      <alignment horizontal="center"/>
    </xf>
    <xf numFmtId="0" fontId="11" fillId="0" borderId="0" xfId="0" applyFont="1"/>
    <xf numFmtId="0" fontId="2" fillId="2" borderId="10" xfId="0" applyFont="1" applyFill="1" applyBorder="1"/>
    <xf numFmtId="44" fontId="2" fillId="2" borderId="10" xfId="2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44" fontId="3" fillId="2" borderId="10" xfId="2" applyFont="1" applyFill="1" applyBorder="1" applyAlignment="1">
      <alignment horizontal="center"/>
    </xf>
    <xf numFmtId="0" fontId="2" fillId="0" borderId="1" xfId="0" applyFont="1" applyFill="1" applyBorder="1"/>
    <xf numFmtId="165" fontId="2" fillId="0" borderId="15" xfId="2" applyNumberFormat="1" applyFont="1" applyFill="1" applyBorder="1"/>
    <xf numFmtId="165" fontId="3" fillId="0" borderId="15" xfId="0" applyNumberFormat="1" applyFont="1" applyFill="1" applyBorder="1"/>
    <xf numFmtId="10" fontId="3" fillId="0" borderId="2" xfId="3" applyNumberFormat="1" applyFont="1" applyFill="1" applyBorder="1"/>
    <xf numFmtId="44" fontId="2" fillId="0" borderId="7" xfId="2" applyFont="1" applyFill="1" applyBorder="1"/>
    <xf numFmtId="10" fontId="3" fillId="0" borderId="8" xfId="3" applyNumberFormat="1" applyFont="1" applyFill="1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2" fillId="0" borderId="14" xfId="0" applyFont="1" applyFill="1" applyBorder="1"/>
    <xf numFmtId="0" fontId="2" fillId="0" borderId="9" xfId="0" applyFont="1" applyFill="1" applyBorder="1" applyAlignment="1">
      <alignment horizontal="center"/>
    </xf>
    <xf numFmtId="44" fontId="2" fillId="0" borderId="5" xfId="2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44" fontId="3" fillId="0" borderId="11" xfId="0" applyNumberFormat="1" applyFont="1" applyFill="1" applyBorder="1"/>
    <xf numFmtId="44" fontId="3" fillId="0" borderId="13" xfId="0" applyNumberFormat="1" applyFont="1" applyFill="1" applyBorder="1"/>
    <xf numFmtId="44" fontId="3" fillId="0" borderId="12" xfId="0" applyNumberFormat="1" applyFont="1" applyFill="1" applyBorder="1"/>
    <xf numFmtId="0" fontId="3" fillId="0" borderId="7" xfId="0" applyFont="1" applyFill="1" applyBorder="1"/>
    <xf numFmtId="44" fontId="3" fillId="0" borderId="8" xfId="2" applyFont="1" applyFill="1" applyBorder="1"/>
    <xf numFmtId="44" fontId="3" fillId="0" borderId="7" xfId="2" applyFont="1" applyFill="1" applyBorder="1"/>
    <xf numFmtId="165" fontId="3" fillId="0" borderId="4" xfId="2" applyNumberFormat="1" applyFont="1" applyFill="1" applyBorder="1" applyAlignment="1">
      <alignment horizontal="center"/>
    </xf>
    <xf numFmtId="0" fontId="3" fillId="0" borderId="3" xfId="0" applyFont="1" applyFill="1" applyBorder="1"/>
    <xf numFmtId="0" fontId="3" fillId="0" borderId="0" xfId="0" applyFont="1" applyFill="1" applyBorder="1"/>
    <xf numFmtId="44" fontId="3" fillId="0" borderId="0" xfId="2" applyFont="1" applyFill="1" applyBorder="1"/>
    <xf numFmtId="0" fontId="3" fillId="0" borderId="0" xfId="0" quotePrefix="1" applyFont="1" applyFill="1"/>
    <xf numFmtId="0" fontId="3" fillId="0" borderId="0" xfId="0" quotePrefix="1" applyFont="1" applyFill="1" applyBorder="1"/>
    <xf numFmtId="0" fontId="0" fillId="0" borderId="0" xfId="0" applyFill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mruColors>
      <color rgb="FF008000"/>
      <color rgb="FF33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3"/>
  <sheetViews>
    <sheetView tabSelected="1" topLeftCell="A124" zoomScaleNormal="100" workbookViewId="0">
      <selection activeCell="C162" sqref="C162"/>
    </sheetView>
  </sheetViews>
  <sheetFormatPr defaultColWidth="9.28515625" defaultRowHeight="12"/>
  <cols>
    <col min="1" max="1" width="2.7109375" style="11" customWidth="1"/>
    <col min="2" max="2" width="37.28515625" style="8" customWidth="1"/>
    <col min="3" max="3" width="15.28515625" style="8" customWidth="1"/>
    <col min="4" max="4" width="12.7109375" style="9" customWidth="1"/>
    <col min="5" max="6" width="12.7109375" style="8" customWidth="1"/>
    <col min="7" max="7" width="11.7109375" style="9" customWidth="1"/>
    <col min="8" max="10" width="11.7109375" style="8" customWidth="1"/>
    <col min="11" max="11" width="9.7109375" style="8" bestFit="1" customWidth="1"/>
    <col min="12" max="16384" width="9.28515625" style="8"/>
  </cols>
  <sheetData>
    <row r="1" spans="1:7" s="1" customFormat="1">
      <c r="A1" s="46">
        <v>1</v>
      </c>
      <c r="B1" s="66" t="s">
        <v>69</v>
      </c>
      <c r="C1" s="78" t="s">
        <v>111</v>
      </c>
      <c r="D1" s="78" t="s">
        <v>110</v>
      </c>
      <c r="E1" s="82" t="s">
        <v>76</v>
      </c>
      <c r="F1" s="2"/>
    </row>
    <row r="2" spans="1:7" s="1" customFormat="1" ht="7.5" customHeight="1">
      <c r="A2" s="46"/>
      <c r="B2" s="3"/>
      <c r="C2" s="3"/>
      <c r="D2" s="37"/>
      <c r="E2" s="37"/>
      <c r="F2" s="2"/>
    </row>
    <row r="3" spans="1:7">
      <c r="A3" s="46"/>
      <c r="B3" s="5" t="s">
        <v>0</v>
      </c>
      <c r="C3" s="145"/>
      <c r="D3" s="38"/>
      <c r="E3" s="38"/>
      <c r="F3" s="7"/>
      <c r="G3" s="8"/>
    </row>
    <row r="4" spans="1:7">
      <c r="A4" s="46"/>
      <c r="B4" s="5" t="s">
        <v>13</v>
      </c>
      <c r="C4" s="109">
        <f>126398.18+1505669.68+105439.69</f>
        <v>1737507.5499999998</v>
      </c>
      <c r="D4" s="38">
        <v>1650457.56</v>
      </c>
      <c r="E4" s="38">
        <f>C4-D4</f>
        <v>87049.989999999758</v>
      </c>
      <c r="F4" s="7"/>
      <c r="G4" s="8"/>
    </row>
    <row r="5" spans="1:7" ht="7.5" customHeight="1">
      <c r="A5" s="46"/>
      <c r="B5" s="5"/>
      <c r="C5" s="109"/>
      <c r="D5" s="38"/>
      <c r="E5" s="38"/>
      <c r="F5" s="7"/>
      <c r="G5" s="8"/>
    </row>
    <row r="6" spans="1:7">
      <c r="A6" s="46"/>
      <c r="B6" s="5" t="s">
        <v>75</v>
      </c>
      <c r="C6" s="109">
        <v>334412.65000000002</v>
      </c>
      <c r="D6" s="38">
        <v>334412.64</v>
      </c>
      <c r="E6" s="38">
        <f t="shared" ref="E6:E14" si="0">C6-D6</f>
        <v>1.0000000009313226E-2</v>
      </c>
      <c r="F6" s="7"/>
      <c r="G6" s="8"/>
    </row>
    <row r="7" spans="1:7">
      <c r="A7" s="46"/>
      <c r="B7" s="5" t="s">
        <v>1</v>
      </c>
      <c r="C7" s="109">
        <v>18298.349999999999</v>
      </c>
      <c r="D7" s="38">
        <v>13509.46</v>
      </c>
      <c r="E7" s="38">
        <f t="shared" si="0"/>
        <v>4788.8899999999994</v>
      </c>
      <c r="F7" s="7"/>
      <c r="G7" s="8"/>
    </row>
    <row r="8" spans="1:7">
      <c r="A8" s="46"/>
      <c r="B8" s="5" t="s">
        <v>2</v>
      </c>
      <c r="C8" s="109">
        <v>6512.01</v>
      </c>
      <c r="D8" s="38">
        <v>11769.56</v>
      </c>
      <c r="E8" s="38">
        <f t="shared" si="0"/>
        <v>-5257.5499999999993</v>
      </c>
      <c r="F8" s="7"/>
      <c r="G8" s="8"/>
    </row>
    <row r="9" spans="1:7">
      <c r="A9" s="46"/>
      <c r="B9" s="5" t="s">
        <v>74</v>
      </c>
      <c r="C9" s="109">
        <v>1240.24</v>
      </c>
      <c r="D9" s="38">
        <v>1190.6099999999999</v>
      </c>
      <c r="E9" s="38">
        <f t="shared" si="0"/>
        <v>49.630000000000109</v>
      </c>
      <c r="F9" s="7"/>
      <c r="G9" s="8"/>
    </row>
    <row r="10" spans="1:7">
      <c r="A10" s="46"/>
      <c r="B10" s="5" t="s">
        <v>33</v>
      </c>
      <c r="C10" s="118">
        <f>SUM(C4:C9)</f>
        <v>2097970.7999999998</v>
      </c>
      <c r="D10" s="88">
        <f>SUM(D4:D9)</f>
        <v>2011339.8300000003</v>
      </c>
      <c r="E10" s="88">
        <f t="shared" si="0"/>
        <v>86630.969999999506</v>
      </c>
      <c r="F10" s="7"/>
      <c r="G10" s="8"/>
    </row>
    <row r="11" spans="1:7" ht="7.5" customHeight="1">
      <c r="A11" s="46"/>
      <c r="B11" s="5"/>
      <c r="C11" s="109"/>
      <c r="D11" s="38"/>
      <c r="E11" s="38">
        <f t="shared" si="0"/>
        <v>0</v>
      </c>
      <c r="F11" s="7"/>
      <c r="G11" s="8"/>
    </row>
    <row r="12" spans="1:7">
      <c r="A12" s="46"/>
      <c r="B12" s="5" t="s">
        <v>35</v>
      </c>
      <c r="C12" s="109">
        <f>1088.86+7905.25</f>
        <v>8994.11</v>
      </c>
      <c r="D12" s="38">
        <v>11281.61</v>
      </c>
      <c r="E12" s="38">
        <f t="shared" si="0"/>
        <v>-2287.5</v>
      </c>
      <c r="F12" s="7"/>
      <c r="G12" s="8"/>
    </row>
    <row r="13" spans="1:7">
      <c r="A13" s="46"/>
      <c r="B13" s="145" t="s">
        <v>114</v>
      </c>
      <c r="C13" s="109">
        <v>215257.3</v>
      </c>
      <c r="D13" s="38">
        <v>212543.2</v>
      </c>
      <c r="E13" s="38">
        <f t="shared" si="0"/>
        <v>2714.0999999999767</v>
      </c>
      <c r="F13" s="9"/>
      <c r="G13" s="8"/>
    </row>
    <row r="14" spans="1:7">
      <c r="A14" s="46"/>
      <c r="B14" s="10" t="s">
        <v>21</v>
      </c>
      <c r="C14" s="118">
        <f>SUM(C12:C13)</f>
        <v>224251.40999999997</v>
      </c>
      <c r="D14" s="88">
        <f>SUM(D12:D13)</f>
        <v>223824.81</v>
      </c>
      <c r="E14" s="88">
        <f t="shared" si="0"/>
        <v>426.59999999997672</v>
      </c>
      <c r="F14" s="9"/>
      <c r="G14" s="8"/>
    </row>
    <row r="15" spans="1:7" ht="12" customHeight="1">
      <c r="A15" s="46"/>
      <c r="B15" s="6"/>
      <c r="C15" s="6"/>
      <c r="D15" s="7"/>
      <c r="E15" s="6"/>
      <c r="F15" s="6"/>
    </row>
    <row r="16" spans="1:7" ht="12" customHeight="1">
      <c r="A16" s="48">
        <v>2</v>
      </c>
      <c r="B16" s="43" t="s">
        <v>71</v>
      </c>
      <c r="C16" s="60"/>
      <c r="D16" s="61" t="s">
        <v>112</v>
      </c>
      <c r="E16" s="39"/>
      <c r="F16" s="9"/>
      <c r="G16" s="8"/>
    </row>
    <row r="17" spans="1:11" ht="12" customHeight="1">
      <c r="A17" s="48"/>
      <c r="B17" s="55" t="s">
        <v>78</v>
      </c>
      <c r="C17" s="33"/>
      <c r="D17" s="77" t="s">
        <v>88</v>
      </c>
      <c r="E17" s="34"/>
      <c r="F17" s="9"/>
      <c r="G17" s="8"/>
    </row>
    <row r="18" spans="1:11">
      <c r="A18" s="48"/>
      <c r="B18" s="44" t="s">
        <v>26</v>
      </c>
      <c r="C18" s="51" t="s">
        <v>4</v>
      </c>
      <c r="D18" s="52" t="s">
        <v>27</v>
      </c>
      <c r="E18" s="83" t="s">
        <v>6</v>
      </c>
      <c r="F18" s="9"/>
      <c r="G18" s="8"/>
    </row>
    <row r="19" spans="1:11" ht="7.5" customHeight="1">
      <c r="A19" s="48"/>
      <c r="B19" s="65"/>
      <c r="C19" s="62"/>
      <c r="D19" s="63"/>
      <c r="E19" s="64"/>
      <c r="F19" s="9"/>
      <c r="G19" s="8"/>
    </row>
    <row r="20" spans="1:11">
      <c r="A20" s="48"/>
      <c r="B20" s="53" t="s">
        <v>3</v>
      </c>
      <c r="C20" s="62"/>
      <c r="D20" s="63"/>
      <c r="E20" s="64"/>
      <c r="F20" s="9"/>
      <c r="G20" s="8"/>
      <c r="K20" s="9" t="s">
        <v>85</v>
      </c>
    </row>
    <row r="21" spans="1:11">
      <c r="A21" s="48"/>
      <c r="B21" s="20" t="s">
        <v>96</v>
      </c>
      <c r="C21" s="23"/>
      <c r="D21" s="18"/>
      <c r="E21" s="25"/>
      <c r="F21" s="9"/>
      <c r="G21" s="8"/>
    </row>
    <row r="22" spans="1:11">
      <c r="A22" s="48"/>
      <c r="B22" s="5" t="s">
        <v>55</v>
      </c>
      <c r="C22" s="12">
        <v>884725</v>
      </c>
      <c r="D22" s="12">
        <v>787724.81</v>
      </c>
      <c r="E22" s="79"/>
      <c r="F22" s="9"/>
    </row>
    <row r="23" spans="1:11">
      <c r="A23" s="48"/>
      <c r="B23" s="5" t="s">
        <v>48</v>
      </c>
      <c r="C23" s="12">
        <v>128250</v>
      </c>
      <c r="D23" s="12">
        <v>225250</v>
      </c>
      <c r="E23" s="79"/>
      <c r="F23" s="9"/>
      <c r="G23" s="8"/>
    </row>
    <row r="24" spans="1:11">
      <c r="A24" s="48"/>
      <c r="B24" s="5" t="s">
        <v>46</v>
      </c>
      <c r="C24" s="12">
        <v>521499</v>
      </c>
      <c r="D24" s="12">
        <v>521499</v>
      </c>
      <c r="E24" s="79"/>
      <c r="F24" s="9"/>
      <c r="G24" s="8"/>
    </row>
    <row r="25" spans="1:11">
      <c r="A25" s="48"/>
      <c r="B25" s="5" t="s">
        <v>47</v>
      </c>
      <c r="C25" s="26">
        <v>137841</v>
      </c>
      <c r="D25" s="26">
        <v>137841</v>
      </c>
      <c r="E25" s="79"/>
      <c r="F25" s="9"/>
      <c r="G25" s="8"/>
    </row>
    <row r="26" spans="1:11">
      <c r="A26" s="48"/>
      <c r="B26" s="5"/>
      <c r="C26" s="12">
        <f>SUM(C22:C25)</f>
        <v>1672315</v>
      </c>
      <c r="D26" s="12">
        <f>SUM(D22:D25)</f>
        <v>1672314.81</v>
      </c>
      <c r="E26" s="79"/>
      <c r="F26" s="9"/>
      <c r="G26" s="8"/>
    </row>
    <row r="27" spans="1:11" ht="7.5" customHeight="1">
      <c r="A27" s="48"/>
      <c r="B27" s="5"/>
      <c r="C27" s="12"/>
      <c r="D27" s="12"/>
      <c r="E27" s="79"/>
      <c r="F27" s="9"/>
      <c r="G27" s="8"/>
    </row>
    <row r="28" spans="1:11">
      <c r="A28" s="48"/>
      <c r="B28" s="5" t="s">
        <v>86</v>
      </c>
      <c r="C28" s="12">
        <f>5803371-(557781+122252+266468+308100+5000)</f>
        <v>4543770</v>
      </c>
      <c r="D28" s="12">
        <f>3157929.755-(284467.81+26204+53054.17+89085.36+128375+5741)</f>
        <v>2571002.415</v>
      </c>
      <c r="E28" s="90">
        <f>D28/C28</f>
        <v>0.56583022798249027</v>
      </c>
      <c r="F28" s="22"/>
      <c r="H28" s="16"/>
      <c r="K28" s="16" t="s">
        <v>95</v>
      </c>
    </row>
    <row r="29" spans="1:11">
      <c r="A29" s="48"/>
      <c r="B29" s="5" t="s">
        <v>87</v>
      </c>
      <c r="C29" s="26">
        <f>557781+122252+266468+308100+5000</f>
        <v>1259601</v>
      </c>
      <c r="D29" s="26">
        <f>284467.81+26204+53054.17+89085.36+128375+5741</f>
        <v>586927.34</v>
      </c>
      <c r="E29" s="90">
        <f>D29/C29</f>
        <v>0.46596290412598906</v>
      </c>
      <c r="F29" s="9"/>
      <c r="G29" s="16"/>
      <c r="H29" s="16"/>
    </row>
    <row r="30" spans="1:11">
      <c r="A30" s="48"/>
      <c r="B30" s="5" t="s">
        <v>41</v>
      </c>
      <c r="C30" s="12">
        <v>5803371</v>
      </c>
      <c r="D30" s="12">
        <f>D29+D28</f>
        <v>3157929.7549999999</v>
      </c>
      <c r="E30" s="90"/>
      <c r="F30" s="9"/>
      <c r="G30" s="16"/>
      <c r="H30" s="16"/>
    </row>
    <row r="31" spans="1:11" ht="7.5" customHeight="1">
      <c r="A31" s="48"/>
      <c r="B31" s="5"/>
      <c r="C31" s="12"/>
      <c r="D31" s="12"/>
      <c r="E31" s="90"/>
      <c r="F31" s="9"/>
      <c r="G31" s="16"/>
      <c r="H31" s="16"/>
    </row>
    <row r="32" spans="1:11">
      <c r="A32" s="48"/>
      <c r="B32" s="5" t="s">
        <v>19</v>
      </c>
      <c r="C32" s="26">
        <f>5515541+308100</f>
        <v>5823641</v>
      </c>
      <c r="D32" s="26">
        <f>2900732.06-116177.68</f>
        <v>2784554.38</v>
      </c>
      <c r="E32" s="90">
        <f>D32/C32</f>
        <v>0.47814664056386713</v>
      </c>
      <c r="F32" s="9"/>
      <c r="G32" s="8"/>
    </row>
    <row r="33" spans="1:8">
      <c r="A33" s="48"/>
      <c r="B33" s="5" t="s">
        <v>12</v>
      </c>
      <c r="C33" s="12">
        <f>C30-C32</f>
        <v>-20270</v>
      </c>
      <c r="D33" s="12">
        <f>D30-D32</f>
        <v>373375.375</v>
      </c>
      <c r="E33" s="79"/>
      <c r="F33" s="9"/>
      <c r="G33" s="8"/>
    </row>
    <row r="34" spans="1:8" ht="7.5" customHeight="1">
      <c r="A34" s="48"/>
      <c r="B34" s="5"/>
      <c r="C34" s="12"/>
      <c r="D34" s="12"/>
      <c r="E34" s="79"/>
      <c r="F34" s="9"/>
      <c r="G34" s="8"/>
    </row>
    <row r="35" spans="1:8">
      <c r="A35" s="48"/>
      <c r="B35" s="20" t="s">
        <v>52</v>
      </c>
      <c r="C35" s="12"/>
      <c r="D35" s="12"/>
      <c r="E35" s="79"/>
      <c r="F35" s="9"/>
      <c r="G35" s="8"/>
    </row>
    <row r="36" spans="1:8">
      <c r="A36" s="48"/>
      <c r="B36" s="5" t="s">
        <v>55</v>
      </c>
      <c r="C36" s="12">
        <v>884725</v>
      </c>
      <c r="D36" s="12">
        <f>787725-250000-57725</f>
        <v>480000</v>
      </c>
      <c r="E36" s="89">
        <f t="shared" ref="E36:E37" si="1">D36-C36</f>
        <v>-404725</v>
      </c>
      <c r="F36" s="9"/>
      <c r="G36" s="8"/>
    </row>
    <row r="37" spans="1:8">
      <c r="A37" s="48"/>
      <c r="B37" s="5" t="s">
        <v>48</v>
      </c>
      <c r="C37" s="12">
        <v>128250</v>
      </c>
      <c r="D37" s="12">
        <f>225250+57725</f>
        <v>282975</v>
      </c>
      <c r="E37" s="89">
        <f t="shared" si="1"/>
        <v>154725</v>
      </c>
      <c r="F37" s="9"/>
      <c r="G37" s="8"/>
    </row>
    <row r="38" spans="1:8" s="86" customFormat="1">
      <c r="A38" s="48"/>
      <c r="B38" s="5" t="s">
        <v>106</v>
      </c>
      <c r="C38" s="12">
        <v>0</v>
      </c>
      <c r="D38" s="12">
        <v>250000</v>
      </c>
      <c r="E38" s="89"/>
      <c r="F38" s="87"/>
    </row>
    <row r="39" spans="1:8">
      <c r="A39" s="48"/>
      <c r="B39" s="5" t="s">
        <v>46</v>
      </c>
      <c r="C39" s="12">
        <v>521499</v>
      </c>
      <c r="D39" s="12">
        <v>521499</v>
      </c>
      <c r="E39" s="89">
        <f>D39-C39</f>
        <v>0</v>
      </c>
      <c r="F39" s="9"/>
      <c r="G39" s="8"/>
    </row>
    <row r="40" spans="1:8">
      <c r="A40" s="48"/>
      <c r="B40" s="5" t="s">
        <v>47</v>
      </c>
      <c r="C40" s="26">
        <v>148427</v>
      </c>
      <c r="D40" s="26">
        <v>148427</v>
      </c>
      <c r="E40" s="91">
        <f t="shared" ref="E40:E41" si="2">D40-C40</f>
        <v>0</v>
      </c>
      <c r="F40" s="9"/>
      <c r="G40" s="8"/>
    </row>
    <row r="41" spans="1:8">
      <c r="A41" s="48"/>
      <c r="B41" s="5"/>
      <c r="C41" s="12">
        <f>SUM(C36:C40)</f>
        <v>1682901</v>
      </c>
      <c r="D41" s="12">
        <f>SUM(D36:D40)</f>
        <v>1682901</v>
      </c>
      <c r="E41" s="89">
        <f t="shared" si="2"/>
        <v>0</v>
      </c>
      <c r="F41" s="9"/>
      <c r="G41" s="8"/>
    </row>
    <row r="42" spans="1:8" ht="7.5" customHeight="1">
      <c r="A42" s="48"/>
      <c r="B42" s="5"/>
      <c r="C42" s="12"/>
      <c r="D42" s="12"/>
      <c r="E42" s="79"/>
      <c r="F42" s="9"/>
      <c r="G42" s="8"/>
    </row>
    <row r="43" spans="1:8">
      <c r="A43" s="48"/>
      <c r="B43" s="80" t="s">
        <v>5</v>
      </c>
      <c r="C43" s="23"/>
      <c r="D43" s="18"/>
      <c r="E43" s="25"/>
      <c r="F43" s="9"/>
      <c r="G43" s="8"/>
    </row>
    <row r="44" spans="1:8">
      <c r="A44" s="48"/>
      <c r="B44" s="5" t="s">
        <v>97</v>
      </c>
      <c r="C44" s="12">
        <v>146076</v>
      </c>
      <c r="D44" s="12">
        <v>146076</v>
      </c>
      <c r="E44" s="27">
        <f t="shared" ref="E44" si="3">D44-C44</f>
        <v>0</v>
      </c>
      <c r="F44" s="9"/>
      <c r="G44" s="8"/>
    </row>
    <row r="45" spans="1:8" ht="7.5" customHeight="1">
      <c r="A45" s="48"/>
      <c r="B45" s="5"/>
      <c r="C45" s="12"/>
      <c r="D45" s="12"/>
      <c r="E45" s="79"/>
      <c r="F45" s="9"/>
      <c r="G45" s="8"/>
    </row>
    <row r="46" spans="1:8">
      <c r="A46" s="48"/>
      <c r="B46" s="75" t="s">
        <v>11</v>
      </c>
      <c r="C46" s="12">
        <v>225356</v>
      </c>
      <c r="D46" s="12">
        <v>113583.5</v>
      </c>
      <c r="E46" s="90">
        <f>D46/C46</f>
        <v>0.50401808693800032</v>
      </c>
      <c r="F46" s="16"/>
      <c r="G46" s="8"/>
      <c r="H46" s="15"/>
    </row>
    <row r="47" spans="1:8">
      <c r="A47" s="48"/>
      <c r="B47" s="75" t="s">
        <v>19</v>
      </c>
      <c r="C47" s="26">
        <v>207922</v>
      </c>
      <c r="D47" s="26">
        <v>116177.68</v>
      </c>
      <c r="E47" s="90">
        <f>D47/C47</f>
        <v>0.55875607198853416</v>
      </c>
      <c r="F47" s="9"/>
      <c r="G47" s="8"/>
    </row>
    <row r="48" spans="1:8">
      <c r="A48" s="48"/>
      <c r="B48" s="76" t="s">
        <v>84</v>
      </c>
      <c r="C48" s="12">
        <f>C46-C47</f>
        <v>17434</v>
      </c>
      <c r="D48" s="12">
        <f>D46-D47</f>
        <v>-2594.179999999993</v>
      </c>
      <c r="E48" s="79"/>
      <c r="F48" s="9"/>
      <c r="G48" s="8"/>
    </row>
    <row r="49" spans="1:7" ht="7.5" customHeight="1">
      <c r="A49" s="48"/>
      <c r="B49" s="5"/>
      <c r="C49" s="12"/>
      <c r="D49" s="12"/>
      <c r="E49" s="79"/>
      <c r="F49" s="9"/>
      <c r="G49" s="8"/>
    </row>
    <row r="50" spans="1:7">
      <c r="A50" s="48"/>
      <c r="B50" s="10" t="s">
        <v>53</v>
      </c>
      <c r="C50" s="26">
        <v>146076</v>
      </c>
      <c r="D50" s="26">
        <v>146076</v>
      </c>
      <c r="E50" s="91">
        <f>D50-C50</f>
        <v>0</v>
      </c>
      <c r="F50" s="9"/>
      <c r="G50" s="8"/>
    </row>
    <row r="51" spans="1:7" ht="6.75" customHeight="1">
      <c r="A51" s="48"/>
      <c r="C51" s="9"/>
      <c r="D51" s="8"/>
      <c r="F51" s="9"/>
      <c r="G51" s="8"/>
    </row>
    <row r="52" spans="1:7">
      <c r="A52" s="48">
        <v>3</v>
      </c>
      <c r="B52" s="67" t="s">
        <v>72</v>
      </c>
      <c r="C52" s="35"/>
      <c r="D52" s="84" t="s">
        <v>113</v>
      </c>
      <c r="E52" s="39"/>
      <c r="F52" s="9"/>
      <c r="G52" s="8"/>
    </row>
    <row r="53" spans="1:7">
      <c r="A53" s="48"/>
      <c r="B53" s="68" t="s">
        <v>79</v>
      </c>
      <c r="C53" s="35"/>
      <c r="D53" s="50"/>
      <c r="E53" s="39"/>
      <c r="F53" s="9"/>
      <c r="G53" s="8"/>
    </row>
    <row r="54" spans="1:7">
      <c r="A54" s="48"/>
      <c r="B54" s="69" t="s">
        <v>26</v>
      </c>
      <c r="C54" s="51" t="s">
        <v>4</v>
      </c>
      <c r="D54" s="52" t="s">
        <v>28</v>
      </c>
      <c r="E54" s="53" t="s">
        <v>6</v>
      </c>
      <c r="F54" s="9"/>
      <c r="G54" s="8"/>
    </row>
    <row r="55" spans="1:7">
      <c r="A55" s="48"/>
      <c r="B55" s="20" t="s">
        <v>96</v>
      </c>
      <c r="C55" s="23"/>
      <c r="D55" s="18"/>
      <c r="E55" s="25"/>
      <c r="F55" s="9"/>
      <c r="G55" s="8"/>
    </row>
    <row r="56" spans="1:7">
      <c r="A56" s="48"/>
      <c r="B56" s="5" t="s">
        <v>56</v>
      </c>
      <c r="C56" s="12">
        <v>6649.07</v>
      </c>
      <c r="D56" s="12">
        <v>6649.07</v>
      </c>
      <c r="E56" s="24">
        <f>D56-C56</f>
        <v>0</v>
      </c>
      <c r="F56" s="9"/>
      <c r="G56" s="8"/>
    </row>
    <row r="57" spans="1:7">
      <c r="A57" s="48"/>
      <c r="B57" s="5" t="s">
        <v>90</v>
      </c>
      <c r="C57" s="26">
        <v>29532.03</v>
      </c>
      <c r="D57" s="26">
        <v>29532.03</v>
      </c>
      <c r="E57" s="24">
        <f t="shared" ref="E57" si="4">D57-C57</f>
        <v>0</v>
      </c>
      <c r="F57" s="9"/>
      <c r="G57" s="8"/>
    </row>
    <row r="58" spans="1:7">
      <c r="A58" s="48"/>
      <c r="B58" s="5"/>
      <c r="C58" s="12">
        <f>SUM(C56:C57)</f>
        <v>36181.1</v>
      </c>
      <c r="D58" s="12">
        <f>SUM(D56:D57)</f>
        <v>36181.1</v>
      </c>
      <c r="E58" s="79"/>
      <c r="F58" s="9"/>
      <c r="G58" s="8"/>
    </row>
    <row r="59" spans="1:7" ht="7.5" customHeight="1">
      <c r="A59" s="48"/>
      <c r="B59" s="5"/>
      <c r="C59" s="12"/>
      <c r="D59" s="17"/>
      <c r="E59" s="79"/>
      <c r="F59" s="9"/>
      <c r="G59" s="8"/>
    </row>
    <row r="60" spans="1:7">
      <c r="A60" s="48"/>
      <c r="B60" s="5" t="s">
        <v>50</v>
      </c>
      <c r="C60" s="12">
        <v>192905</v>
      </c>
      <c r="D60" s="12">
        <v>108219.72</v>
      </c>
      <c r="E60" s="90">
        <f>D60/C60</f>
        <v>0.56100007775848215</v>
      </c>
      <c r="F60" s="9"/>
      <c r="G60" s="8"/>
    </row>
    <row r="61" spans="1:7">
      <c r="A61" s="48"/>
      <c r="B61" s="5" t="s">
        <v>49</v>
      </c>
      <c r="C61" s="12">
        <v>188805</v>
      </c>
      <c r="D61" s="12">
        <v>85909.55</v>
      </c>
      <c r="E61" s="90">
        <f>D61/C61</f>
        <v>0.45501734593893173</v>
      </c>
      <c r="F61" s="9"/>
      <c r="G61" s="8"/>
    </row>
    <row r="62" spans="1:7">
      <c r="A62" s="48"/>
      <c r="B62" s="5" t="s">
        <v>51</v>
      </c>
      <c r="C62" s="26">
        <v>4100</v>
      </c>
      <c r="D62" s="26">
        <v>0</v>
      </c>
      <c r="E62" s="90">
        <f>D62/C62</f>
        <v>0</v>
      </c>
      <c r="F62" s="9"/>
      <c r="G62" s="8"/>
    </row>
    <row r="63" spans="1:7">
      <c r="A63" s="48"/>
      <c r="B63" s="5" t="s">
        <v>91</v>
      </c>
      <c r="C63" s="12">
        <f>C60-C61-C62</f>
        <v>0</v>
      </c>
      <c r="D63" s="12">
        <f>D60-D61-D62</f>
        <v>22310.17</v>
      </c>
      <c r="E63" s="79"/>
      <c r="F63" s="9"/>
      <c r="G63" s="8"/>
    </row>
    <row r="64" spans="1:7" ht="7.5" customHeight="1">
      <c r="A64" s="48"/>
      <c r="B64" s="5"/>
      <c r="C64" s="12"/>
      <c r="D64" s="12"/>
      <c r="E64" s="79"/>
      <c r="F64" s="9"/>
      <c r="G64" s="8"/>
    </row>
    <row r="65" spans="1:7">
      <c r="A65" s="48"/>
      <c r="B65" s="20" t="s">
        <v>54</v>
      </c>
      <c r="C65" s="12"/>
      <c r="D65" s="12"/>
      <c r="E65" s="79"/>
      <c r="F65" s="9"/>
      <c r="G65" s="8"/>
    </row>
    <row r="66" spans="1:7">
      <c r="A66" s="48"/>
      <c r="B66" s="5" t="s">
        <v>56</v>
      </c>
      <c r="C66" s="12">
        <v>6649.07</v>
      </c>
      <c r="D66" s="12">
        <v>6649.07</v>
      </c>
      <c r="E66" s="92">
        <f t="shared" ref="E66:E67" si="5">D66-C66</f>
        <v>0</v>
      </c>
      <c r="F66" s="9"/>
      <c r="G66" s="8"/>
    </row>
    <row r="67" spans="1:7">
      <c r="A67" s="48"/>
      <c r="B67" s="5" t="s">
        <v>89</v>
      </c>
      <c r="C67" s="26">
        <v>29532.03</v>
      </c>
      <c r="D67" s="26">
        <v>29532.03</v>
      </c>
      <c r="E67" s="24">
        <f t="shared" si="5"/>
        <v>0</v>
      </c>
      <c r="F67" s="9"/>
      <c r="G67" s="8"/>
    </row>
    <row r="68" spans="1:7">
      <c r="A68" s="48"/>
      <c r="B68" s="45"/>
      <c r="C68" s="26">
        <f>SUM(C66:C67)</f>
        <v>36181.1</v>
      </c>
      <c r="D68" s="26">
        <f>SUM(D66:D67)</f>
        <v>36181.1</v>
      </c>
      <c r="E68" s="91"/>
      <c r="F68" s="9"/>
      <c r="G68" s="8"/>
    </row>
    <row r="69" spans="1:7" ht="12" customHeight="1">
      <c r="A69" s="48"/>
      <c r="B69" s="6"/>
      <c r="C69" s="12"/>
      <c r="D69" s="12"/>
      <c r="E69" s="6"/>
      <c r="F69" s="9"/>
      <c r="G69" s="8"/>
    </row>
    <row r="70" spans="1:7">
      <c r="A70" s="48">
        <v>4</v>
      </c>
      <c r="B70" s="67" t="s">
        <v>73</v>
      </c>
      <c r="C70" s="35"/>
      <c r="D70" s="84" t="s">
        <v>113</v>
      </c>
      <c r="E70" s="39"/>
      <c r="F70" s="9"/>
      <c r="G70" s="8"/>
    </row>
    <row r="71" spans="1:7">
      <c r="A71" s="48"/>
      <c r="B71" s="68" t="s">
        <v>80</v>
      </c>
      <c r="C71" s="58"/>
      <c r="D71" s="57"/>
      <c r="E71" s="59"/>
      <c r="F71" s="9"/>
      <c r="G71" s="8"/>
    </row>
    <row r="72" spans="1:7">
      <c r="A72" s="48"/>
      <c r="B72" s="69" t="s">
        <v>26</v>
      </c>
      <c r="C72" s="51" t="s">
        <v>82</v>
      </c>
      <c r="D72" s="52" t="s">
        <v>28</v>
      </c>
      <c r="E72" s="53" t="s">
        <v>6</v>
      </c>
      <c r="F72" s="9"/>
      <c r="G72" s="8"/>
    </row>
    <row r="73" spans="1:7">
      <c r="A73" s="48"/>
      <c r="B73" s="5" t="s">
        <v>98</v>
      </c>
      <c r="C73" s="6"/>
      <c r="D73" s="6"/>
      <c r="E73" s="79"/>
      <c r="F73" s="9"/>
      <c r="G73" s="8"/>
    </row>
    <row r="74" spans="1:7">
      <c r="A74" s="48"/>
      <c r="B74" s="5" t="s">
        <v>42</v>
      </c>
      <c r="C74" s="110">
        <v>4065</v>
      </c>
      <c r="D74" s="111">
        <v>4065</v>
      </c>
      <c r="E74" s="24">
        <f>D74-C74</f>
        <v>0</v>
      </c>
      <c r="F74" s="9"/>
      <c r="G74" s="8"/>
    </row>
    <row r="75" spans="1:7">
      <c r="A75" s="48"/>
      <c r="B75" s="5" t="s">
        <v>57</v>
      </c>
      <c r="C75" s="26">
        <v>322821.32</v>
      </c>
      <c r="D75" s="112">
        <v>322821.32</v>
      </c>
      <c r="E75" s="24">
        <f t="shared" ref="E75:E76" si="6">D75-C75</f>
        <v>0</v>
      </c>
      <c r="F75" s="9"/>
      <c r="G75" s="15"/>
    </row>
    <row r="76" spans="1:7">
      <c r="A76" s="48"/>
      <c r="B76" s="5"/>
      <c r="C76" s="12">
        <f>SUM(C74:C75)</f>
        <v>326886.32</v>
      </c>
      <c r="D76" s="111">
        <f>SUM(D74:D75)</f>
        <v>326886.32</v>
      </c>
      <c r="E76" s="24">
        <f t="shared" si="6"/>
        <v>0</v>
      </c>
      <c r="F76" s="9"/>
      <c r="G76" s="8"/>
    </row>
    <row r="77" spans="1:7" ht="7.5" customHeight="1">
      <c r="A77" s="48"/>
      <c r="B77" s="5"/>
      <c r="C77" s="113"/>
      <c r="D77" s="114"/>
      <c r="E77" s="89"/>
      <c r="F77" s="21"/>
      <c r="G77" s="8"/>
    </row>
    <row r="78" spans="1:7">
      <c r="A78" s="48"/>
      <c r="B78" s="5" t="s">
        <v>22</v>
      </c>
      <c r="C78" s="17"/>
      <c r="D78" s="111"/>
      <c r="E78" s="79"/>
      <c r="F78" s="9"/>
      <c r="G78" s="8"/>
    </row>
    <row r="79" spans="1:7">
      <c r="A79" s="48"/>
      <c r="B79" s="74" t="s">
        <v>99</v>
      </c>
      <c r="C79" s="113">
        <v>33900</v>
      </c>
      <c r="D79" s="115">
        <v>33900</v>
      </c>
      <c r="E79" s="90">
        <f t="shared" ref="E79:E81" si="7">D79/C79</f>
        <v>1</v>
      </c>
      <c r="F79" s="9"/>
      <c r="G79" s="8"/>
    </row>
    <row r="80" spans="1:7">
      <c r="A80" s="48"/>
      <c r="B80" s="74" t="s">
        <v>92</v>
      </c>
      <c r="C80" s="28">
        <v>250</v>
      </c>
      <c r="D80" s="116">
        <v>8.93</v>
      </c>
      <c r="E80" s="90">
        <f t="shared" si="7"/>
        <v>3.5720000000000002E-2</v>
      </c>
      <c r="F80" s="9"/>
      <c r="G80" s="8"/>
    </row>
    <row r="81" spans="1:7">
      <c r="A81" s="48"/>
      <c r="B81" s="5"/>
      <c r="C81" s="12">
        <f>SUM(C79:C80)</f>
        <v>34150</v>
      </c>
      <c r="D81" s="117">
        <f>SUM(D79:D80)</f>
        <v>33908.93</v>
      </c>
      <c r="E81" s="90">
        <f t="shared" si="7"/>
        <v>0.99294084919472914</v>
      </c>
      <c r="F81" s="9"/>
      <c r="G81" s="8"/>
    </row>
    <row r="82" spans="1:7" ht="7.5" customHeight="1">
      <c r="A82" s="48"/>
      <c r="B82" s="5"/>
      <c r="C82" s="113"/>
      <c r="D82" s="114"/>
      <c r="E82" s="89"/>
      <c r="F82" s="21"/>
      <c r="G82" s="8"/>
    </row>
    <row r="83" spans="1:7">
      <c r="A83" s="48"/>
      <c r="B83" s="5" t="s">
        <v>23</v>
      </c>
      <c r="C83" s="113"/>
      <c r="D83" s="111"/>
      <c r="E83" s="79"/>
      <c r="F83" s="9"/>
      <c r="G83" s="8"/>
    </row>
    <row r="84" spans="1:7">
      <c r="A84" s="48"/>
      <c r="B84" s="74" t="s">
        <v>100</v>
      </c>
      <c r="C84" s="12">
        <v>10000</v>
      </c>
      <c r="D84" s="111">
        <v>10000</v>
      </c>
      <c r="E84" s="90">
        <f t="shared" ref="E84:E90" si="8">D84/C84</f>
        <v>1</v>
      </c>
      <c r="F84" s="9"/>
      <c r="G84" s="8"/>
    </row>
    <row r="85" spans="1:7">
      <c r="A85" s="48"/>
      <c r="B85" s="74" t="s">
        <v>101</v>
      </c>
      <c r="C85" s="12">
        <v>25100</v>
      </c>
      <c r="D85" s="111">
        <v>5920</v>
      </c>
      <c r="E85" s="90">
        <f t="shared" si="8"/>
        <v>0.23585657370517929</v>
      </c>
      <c r="F85" s="9"/>
      <c r="G85" s="8"/>
    </row>
    <row r="86" spans="1:7">
      <c r="A86" s="48"/>
      <c r="B86" s="74" t="s">
        <v>102</v>
      </c>
      <c r="C86" s="12">
        <v>6100</v>
      </c>
      <c r="D86" s="111">
        <v>6037.16</v>
      </c>
      <c r="E86" s="90">
        <f t="shared" si="8"/>
        <v>0.98969836065573769</v>
      </c>
      <c r="F86" s="9"/>
      <c r="G86" s="8"/>
    </row>
    <row r="87" spans="1:7">
      <c r="A87" s="48"/>
      <c r="B87" s="74" t="s">
        <v>103</v>
      </c>
      <c r="C87" s="113">
        <v>9500</v>
      </c>
      <c r="D87" s="111">
        <v>0</v>
      </c>
      <c r="E87" s="90">
        <f t="shared" si="8"/>
        <v>0</v>
      </c>
      <c r="F87" s="9"/>
      <c r="G87" s="8"/>
    </row>
    <row r="88" spans="1:7">
      <c r="A88" s="48"/>
      <c r="B88" s="74" t="s">
        <v>105</v>
      </c>
      <c r="C88" s="12">
        <v>4500</v>
      </c>
      <c r="D88" s="111">
        <v>4434</v>
      </c>
      <c r="E88" s="90">
        <f t="shared" si="8"/>
        <v>0.98533333333333328</v>
      </c>
      <c r="F88" s="9"/>
      <c r="G88" s="8"/>
    </row>
    <row r="89" spans="1:7">
      <c r="A89" s="48"/>
      <c r="B89" s="5"/>
      <c r="C89" s="28">
        <v>0</v>
      </c>
      <c r="D89" s="116"/>
      <c r="E89" s="90"/>
      <c r="F89" s="7"/>
      <c r="G89" s="8"/>
    </row>
    <row r="90" spans="1:7">
      <c r="A90" s="48"/>
      <c r="B90" s="5"/>
      <c r="C90" s="113">
        <f>SUM(C84:C89)</f>
        <v>55200</v>
      </c>
      <c r="D90" s="111">
        <f>SUM(D84:D89)</f>
        <v>26391.16</v>
      </c>
      <c r="E90" s="90">
        <f t="shared" si="8"/>
        <v>0.47810072463768116</v>
      </c>
      <c r="F90" s="7"/>
      <c r="G90" s="8"/>
    </row>
    <row r="91" spans="1:7" ht="7.5" customHeight="1">
      <c r="A91" s="48"/>
      <c r="B91" s="5"/>
      <c r="C91" s="113"/>
      <c r="D91" s="114"/>
      <c r="E91" s="89"/>
      <c r="F91" s="21"/>
      <c r="G91" s="8"/>
    </row>
    <row r="92" spans="1:7">
      <c r="A92" s="48"/>
      <c r="B92" s="5" t="s">
        <v>93</v>
      </c>
      <c r="C92" s="12"/>
      <c r="D92" s="111"/>
      <c r="E92" s="79"/>
      <c r="F92" s="7"/>
      <c r="G92" s="8"/>
    </row>
    <row r="93" spans="1:7">
      <c r="A93" s="48"/>
      <c r="B93" s="5" t="s">
        <v>42</v>
      </c>
      <c r="C93" s="12">
        <f>C74-C89</f>
        <v>4065</v>
      </c>
      <c r="D93" s="111">
        <f>C93</f>
        <v>4065</v>
      </c>
      <c r="E93" s="79"/>
      <c r="F93" s="7"/>
      <c r="G93" s="8"/>
    </row>
    <row r="94" spans="1:7">
      <c r="A94" s="48"/>
      <c r="B94" s="5" t="s">
        <v>57</v>
      </c>
      <c r="C94" s="26">
        <f>C95-C93</f>
        <v>301771.32</v>
      </c>
      <c r="D94" s="112">
        <v>301771</v>
      </c>
      <c r="E94" s="79"/>
      <c r="F94" s="7"/>
      <c r="G94" s="8"/>
    </row>
    <row r="95" spans="1:7">
      <c r="A95" s="48"/>
      <c r="B95" s="5"/>
      <c r="C95" s="12">
        <f>C76+C81-C90</f>
        <v>305836.32</v>
      </c>
      <c r="D95" s="111">
        <f>SUM(D93:D94)</f>
        <v>305836</v>
      </c>
      <c r="E95" s="79"/>
      <c r="F95" s="7"/>
      <c r="G95" s="8"/>
    </row>
    <row r="96" spans="1:7">
      <c r="A96" s="48"/>
      <c r="B96" s="5"/>
      <c r="C96" s="12"/>
      <c r="D96" s="6"/>
      <c r="E96" s="79"/>
      <c r="F96" s="7"/>
      <c r="G96" s="8"/>
    </row>
    <row r="97" spans="1:7">
      <c r="A97" s="48"/>
      <c r="B97" s="10"/>
      <c r="C97" s="26"/>
      <c r="D97" s="28"/>
      <c r="E97" s="81"/>
      <c r="F97" s="7"/>
      <c r="G97" s="8"/>
    </row>
    <row r="98" spans="1:7">
      <c r="A98" s="48"/>
      <c r="B98" s="6"/>
      <c r="C98" s="12"/>
      <c r="D98" s="12"/>
      <c r="E98" s="6"/>
      <c r="F98" s="9"/>
      <c r="G98" s="8"/>
    </row>
    <row r="99" spans="1:7">
      <c r="A99" s="48">
        <v>5</v>
      </c>
      <c r="B99" s="43" t="s">
        <v>34</v>
      </c>
      <c r="C99" s="84" t="s">
        <v>111</v>
      </c>
      <c r="D99" s="6"/>
      <c r="E99" s="6"/>
      <c r="F99" s="9"/>
      <c r="G99" s="8"/>
    </row>
    <row r="100" spans="1:7">
      <c r="A100" s="48"/>
      <c r="B100" s="55" t="s">
        <v>81</v>
      </c>
      <c r="C100" s="56"/>
      <c r="D100" s="6"/>
      <c r="E100" s="6"/>
      <c r="F100" s="9"/>
      <c r="G100" s="8"/>
    </row>
    <row r="101" spans="1:7">
      <c r="A101" s="48"/>
      <c r="B101" s="3"/>
      <c r="C101" s="24"/>
      <c r="D101" s="6"/>
      <c r="E101" s="6"/>
      <c r="F101" s="9"/>
      <c r="G101" s="8"/>
    </row>
    <row r="102" spans="1:7">
      <c r="A102" s="48"/>
      <c r="B102" s="5"/>
      <c r="C102" s="108" t="s">
        <v>28</v>
      </c>
      <c r="D102" s="18"/>
      <c r="E102" s="4"/>
      <c r="F102" s="9"/>
      <c r="G102" s="8"/>
    </row>
    <row r="103" spans="1:7">
      <c r="A103" s="48"/>
      <c r="B103" s="20" t="s">
        <v>104</v>
      </c>
      <c r="C103" s="27"/>
      <c r="D103" s="12"/>
      <c r="E103" s="6"/>
      <c r="F103" s="9"/>
      <c r="G103" s="8"/>
    </row>
    <row r="104" spans="1:7">
      <c r="A104" s="48"/>
      <c r="B104" s="19" t="s">
        <v>36</v>
      </c>
      <c r="C104" s="27">
        <v>341</v>
      </c>
      <c r="D104" s="12"/>
      <c r="E104" s="6"/>
      <c r="F104" s="9"/>
      <c r="G104" s="8"/>
    </row>
    <row r="105" spans="1:7">
      <c r="A105" s="48"/>
      <c r="B105" s="19" t="s">
        <v>37</v>
      </c>
      <c r="C105" s="93">
        <v>1204</v>
      </c>
      <c r="D105" s="12"/>
      <c r="E105" s="6"/>
      <c r="F105" s="9"/>
      <c r="G105" s="8"/>
    </row>
    <row r="106" spans="1:7">
      <c r="A106" s="48"/>
      <c r="B106" s="5"/>
      <c r="C106" s="144">
        <f>SUM(C104:C105)</f>
        <v>1545</v>
      </c>
      <c r="D106" s="17"/>
      <c r="E106" s="6"/>
      <c r="F106" s="9"/>
      <c r="G106" s="8"/>
    </row>
    <row r="107" spans="1:7">
      <c r="A107" s="48"/>
      <c r="B107" s="20" t="s">
        <v>45</v>
      </c>
      <c r="C107" s="27"/>
      <c r="D107" s="12"/>
      <c r="E107" s="13"/>
      <c r="F107" s="9"/>
      <c r="G107" s="8"/>
    </row>
    <row r="108" spans="1:7">
      <c r="A108" s="48"/>
      <c r="B108" s="19" t="s">
        <v>29</v>
      </c>
      <c r="C108" s="27">
        <v>12262.65</v>
      </c>
      <c r="D108" s="12"/>
      <c r="E108" s="13"/>
      <c r="F108" s="9"/>
      <c r="G108" s="8"/>
    </row>
    <row r="109" spans="1:7">
      <c r="A109" s="48"/>
      <c r="B109" s="19" t="s">
        <v>30</v>
      </c>
      <c r="C109" s="93">
        <v>157</v>
      </c>
      <c r="D109" s="12"/>
      <c r="E109" s="13"/>
      <c r="F109" s="9"/>
      <c r="G109" s="8"/>
    </row>
    <row r="110" spans="1:7">
      <c r="A110" s="48"/>
      <c r="B110" s="5"/>
      <c r="C110" s="27">
        <f>SUM(C108:C109)</f>
        <v>12419.65</v>
      </c>
      <c r="D110" s="12"/>
      <c r="E110" s="13"/>
      <c r="F110" s="9"/>
      <c r="G110" s="8"/>
    </row>
    <row r="111" spans="1:7">
      <c r="A111" s="48"/>
      <c r="B111" s="20" t="s">
        <v>31</v>
      </c>
      <c r="C111" s="27"/>
      <c r="D111" s="12"/>
      <c r="E111" s="13"/>
      <c r="F111" s="9"/>
      <c r="G111" s="8"/>
    </row>
    <row r="112" spans="1:7">
      <c r="A112" s="48"/>
      <c r="B112" s="19" t="s">
        <v>29</v>
      </c>
      <c r="C112" s="27">
        <v>10563.98</v>
      </c>
      <c r="D112" s="12"/>
      <c r="E112" s="13"/>
      <c r="F112" s="9"/>
      <c r="G112" s="8"/>
    </row>
    <row r="113" spans="1:10">
      <c r="A113" s="48"/>
      <c r="B113" s="19" t="s">
        <v>30</v>
      </c>
      <c r="C113" s="93">
        <v>0</v>
      </c>
      <c r="D113" s="12"/>
      <c r="E113" s="13"/>
      <c r="F113" s="9"/>
      <c r="G113" s="8"/>
    </row>
    <row r="114" spans="1:10">
      <c r="A114" s="48"/>
      <c r="B114" s="5"/>
      <c r="C114" s="27">
        <f>SUM(C112:C113)</f>
        <v>10563.98</v>
      </c>
      <c r="D114" s="12"/>
      <c r="E114" s="13"/>
      <c r="F114" s="9"/>
      <c r="G114" s="8"/>
    </row>
    <row r="115" spans="1:10">
      <c r="A115" s="48"/>
      <c r="B115" s="20" t="s">
        <v>32</v>
      </c>
      <c r="C115" s="27"/>
      <c r="D115" s="12"/>
      <c r="E115" s="13"/>
      <c r="F115" s="9"/>
      <c r="G115" s="8"/>
    </row>
    <row r="116" spans="1:10">
      <c r="A116" s="48"/>
      <c r="B116" s="19" t="s">
        <v>43</v>
      </c>
      <c r="C116" s="27">
        <f>C104+C108-C112</f>
        <v>2039.67</v>
      </c>
      <c r="D116" s="12"/>
      <c r="E116" s="6"/>
      <c r="F116" s="9"/>
      <c r="G116" s="8"/>
    </row>
    <row r="117" spans="1:10">
      <c r="A117" s="48"/>
      <c r="B117" s="19" t="s">
        <v>44</v>
      </c>
      <c r="C117" s="93">
        <f>C105+C109-C113</f>
        <v>1361</v>
      </c>
      <c r="D117" s="12"/>
      <c r="E117" s="6"/>
      <c r="F117" s="9"/>
      <c r="G117" s="8"/>
    </row>
    <row r="118" spans="1:10">
      <c r="A118" s="48"/>
      <c r="B118" s="10"/>
      <c r="C118" s="93">
        <f>SUM(C116:C117)</f>
        <v>3400.67</v>
      </c>
      <c r="D118" s="12"/>
      <c r="E118" s="6"/>
      <c r="F118" s="9"/>
      <c r="G118" s="8"/>
    </row>
    <row r="119" spans="1:10">
      <c r="A119" s="48"/>
      <c r="C119" s="9"/>
      <c r="D119" s="6"/>
      <c r="E119" s="21"/>
      <c r="F119" s="9"/>
      <c r="G119" s="8"/>
    </row>
    <row r="120" spans="1:10">
      <c r="A120" s="48">
        <v>6</v>
      </c>
      <c r="B120" s="70" t="s">
        <v>38</v>
      </c>
      <c r="C120" s="51" t="s">
        <v>8</v>
      </c>
      <c r="D120" s="53" t="s">
        <v>9</v>
      </c>
      <c r="E120" s="53" t="s">
        <v>10</v>
      </c>
      <c r="F120" s="51" t="s">
        <v>7</v>
      </c>
      <c r="G120" s="72" t="s">
        <v>39</v>
      </c>
      <c r="H120" s="72" t="s">
        <v>60</v>
      </c>
      <c r="I120" s="36"/>
    </row>
    <row r="121" spans="1:10">
      <c r="A121" s="48"/>
      <c r="B121" s="71" t="s">
        <v>77</v>
      </c>
      <c r="C121" s="54">
        <v>1183</v>
      </c>
      <c r="D121" s="54">
        <v>72</v>
      </c>
      <c r="E121" s="54">
        <v>13</v>
      </c>
      <c r="F121" s="54">
        <f>SUM(C121:E121)</f>
        <v>1268</v>
      </c>
      <c r="G121" s="73" t="s">
        <v>40</v>
      </c>
      <c r="H121" s="73" t="s">
        <v>61</v>
      </c>
      <c r="I121" s="73" t="s">
        <v>7</v>
      </c>
    </row>
    <row r="122" spans="1:10" ht="7.5" customHeight="1">
      <c r="A122" s="48"/>
      <c r="B122" s="42"/>
      <c r="C122" s="32"/>
      <c r="D122" s="49"/>
      <c r="E122" s="49"/>
      <c r="F122" s="32"/>
      <c r="G122" s="30"/>
      <c r="H122" s="31"/>
      <c r="I122" s="31"/>
    </row>
    <row r="123" spans="1:10">
      <c r="A123" s="48"/>
      <c r="B123" s="29" t="s">
        <v>107</v>
      </c>
      <c r="C123" s="94">
        <v>77291.789999999994</v>
      </c>
      <c r="D123" s="95">
        <v>0</v>
      </c>
      <c r="E123" s="95">
        <v>0</v>
      </c>
      <c r="F123" s="94">
        <f>C123+D123+E123</f>
        <v>77291.789999999994</v>
      </c>
      <c r="G123" s="96">
        <v>436134</v>
      </c>
      <c r="H123" s="97">
        <v>7714</v>
      </c>
      <c r="I123" s="97">
        <f>F123+G123+H123</f>
        <v>521139.79</v>
      </c>
    </row>
    <row r="124" spans="1:10" ht="7.5" customHeight="1">
      <c r="A124" s="48"/>
      <c r="B124" s="29"/>
      <c r="C124" s="94"/>
      <c r="D124" s="95"/>
      <c r="E124" s="95"/>
      <c r="F124" s="94"/>
      <c r="G124" s="27"/>
      <c r="H124" s="94"/>
      <c r="I124" s="94"/>
    </row>
    <row r="125" spans="1:10">
      <c r="A125" s="48"/>
      <c r="B125" s="29" t="s">
        <v>20</v>
      </c>
      <c r="C125" s="94">
        <v>161607.32</v>
      </c>
      <c r="D125" s="95">
        <v>10512</v>
      </c>
      <c r="E125" s="95">
        <v>1898</v>
      </c>
      <c r="F125" s="94">
        <f>C125+D125+E125</f>
        <v>174017.32</v>
      </c>
      <c r="G125" s="27">
        <v>10672.68</v>
      </c>
      <c r="H125" s="94">
        <v>438</v>
      </c>
      <c r="I125" s="94"/>
      <c r="J125" s="15"/>
    </row>
    <row r="126" spans="1:10">
      <c r="A126" s="48"/>
      <c r="B126" s="29" t="s">
        <v>62</v>
      </c>
      <c r="C126" s="94">
        <v>0</v>
      </c>
      <c r="D126" s="95"/>
      <c r="E126" s="95"/>
      <c r="F126" s="94">
        <f t="shared" ref="F126:F128" si="9">C126+D126+E126</f>
        <v>0</v>
      </c>
      <c r="G126" s="27"/>
      <c r="H126" s="94"/>
      <c r="I126" s="94"/>
    </row>
    <row r="127" spans="1:10">
      <c r="A127" s="48"/>
      <c r="B127" s="29" t="s">
        <v>66</v>
      </c>
      <c r="C127" s="94">
        <v>0</v>
      </c>
      <c r="D127" s="95"/>
      <c r="E127" s="95"/>
      <c r="F127" s="94">
        <f t="shared" si="9"/>
        <v>0</v>
      </c>
      <c r="G127" s="27"/>
      <c r="H127" s="94"/>
      <c r="I127" s="94"/>
    </row>
    <row r="128" spans="1:10">
      <c r="A128" s="48"/>
      <c r="B128" s="29" t="s">
        <v>68</v>
      </c>
      <c r="C128" s="94">
        <v>0</v>
      </c>
      <c r="D128" s="95"/>
      <c r="E128" s="95"/>
      <c r="F128" s="94">
        <f t="shared" si="9"/>
        <v>0</v>
      </c>
      <c r="G128" s="27"/>
      <c r="H128" s="94"/>
      <c r="I128" s="94"/>
    </row>
    <row r="129" spans="1:10">
      <c r="A129" s="48"/>
      <c r="B129" s="41" t="s">
        <v>94</v>
      </c>
      <c r="C129" s="98">
        <v>0</v>
      </c>
      <c r="D129" s="99"/>
      <c r="E129" s="99"/>
      <c r="F129" s="98">
        <f t="shared" ref="F129" si="10">C129+D129+E129</f>
        <v>0</v>
      </c>
      <c r="G129" s="93"/>
      <c r="H129" s="98"/>
      <c r="I129" s="98"/>
    </row>
    <row r="130" spans="1:10">
      <c r="A130" s="48"/>
      <c r="B130" s="29"/>
      <c r="C130" s="94">
        <f>SUM(C125:C129)</f>
        <v>161607.32</v>
      </c>
      <c r="D130" s="94">
        <f>SUM(D125:D129)</f>
        <v>10512</v>
      </c>
      <c r="E130" s="94">
        <f>SUM(E125:E129)</f>
        <v>1898</v>
      </c>
      <c r="F130" s="94">
        <f>C130+D130+E130</f>
        <v>174017.32</v>
      </c>
      <c r="G130" s="27">
        <f>SUM(G125:G129)</f>
        <v>10672.68</v>
      </c>
      <c r="H130" s="94">
        <f>SUM(H125:H129)</f>
        <v>438</v>
      </c>
      <c r="I130" s="94">
        <f>SUM(F130:H130)</f>
        <v>185128</v>
      </c>
      <c r="J130" s="15"/>
    </row>
    <row r="131" spans="1:10" ht="7.5" customHeight="1">
      <c r="A131" s="48"/>
      <c r="B131" s="29"/>
      <c r="C131" s="94"/>
      <c r="D131" s="95"/>
      <c r="E131" s="95"/>
      <c r="F131" s="94"/>
      <c r="G131" s="27"/>
      <c r="H131" s="94"/>
      <c r="I131" s="94"/>
    </row>
    <row r="132" spans="1:10">
      <c r="A132" s="48"/>
      <c r="B132" s="29" t="s">
        <v>17</v>
      </c>
      <c r="C132" s="94">
        <v>-84140.58</v>
      </c>
      <c r="D132" s="95">
        <v>-8913.5</v>
      </c>
      <c r="E132" s="95">
        <v>-1267</v>
      </c>
      <c r="F132" s="94">
        <f>C132+D132+E132</f>
        <v>-94321.08</v>
      </c>
      <c r="G132" s="27"/>
      <c r="H132" s="94"/>
      <c r="I132" s="94"/>
    </row>
    <row r="133" spans="1:10">
      <c r="A133" s="48"/>
      <c r="B133" s="29" t="s">
        <v>58</v>
      </c>
      <c r="C133" s="94">
        <v>-28527.74</v>
      </c>
      <c r="D133" s="95"/>
      <c r="E133" s="95"/>
      <c r="F133" s="94">
        <f t="shared" ref="F133:F138" si="11">C133+D133+E133</f>
        <v>-28527.74</v>
      </c>
      <c r="G133" s="27"/>
      <c r="H133" s="94"/>
      <c r="I133" s="94"/>
    </row>
    <row r="134" spans="1:10">
      <c r="A134" s="48"/>
      <c r="B134" s="29" t="s">
        <v>65</v>
      </c>
      <c r="C134" s="94"/>
      <c r="D134" s="95"/>
      <c r="E134" s="95"/>
      <c r="F134" s="94"/>
      <c r="G134" s="27">
        <v>-292.5</v>
      </c>
      <c r="H134" s="94"/>
      <c r="I134" s="94"/>
      <c r="J134" s="15"/>
    </row>
    <row r="135" spans="1:10">
      <c r="A135" s="48"/>
      <c r="B135" s="29" t="s">
        <v>63</v>
      </c>
      <c r="C135" s="94"/>
      <c r="D135" s="95"/>
      <c r="E135" s="95"/>
      <c r="F135" s="94"/>
      <c r="G135" s="27">
        <v>0</v>
      </c>
      <c r="H135" s="94"/>
      <c r="I135" s="94"/>
      <c r="J135" s="15"/>
    </row>
    <row r="136" spans="1:10">
      <c r="A136" s="48"/>
      <c r="B136" s="29" t="s">
        <v>64</v>
      </c>
      <c r="C136" s="94"/>
      <c r="D136" s="95"/>
      <c r="E136" s="95"/>
      <c r="F136" s="94"/>
      <c r="G136" s="27"/>
      <c r="H136" s="94"/>
      <c r="I136" s="94"/>
      <c r="J136" s="15"/>
    </row>
    <row r="137" spans="1:10">
      <c r="A137" s="48"/>
      <c r="B137" s="29" t="s">
        <v>67</v>
      </c>
      <c r="C137" s="94"/>
      <c r="D137" s="95"/>
      <c r="E137" s="95"/>
      <c r="F137" s="94">
        <f t="shared" si="11"/>
        <v>0</v>
      </c>
      <c r="G137" s="27">
        <v>-38.25</v>
      </c>
      <c r="H137" s="94"/>
      <c r="I137" s="94"/>
      <c r="J137" s="15"/>
    </row>
    <row r="138" spans="1:10">
      <c r="A138" s="48"/>
      <c r="B138" s="29" t="s">
        <v>59</v>
      </c>
      <c r="C138" s="94">
        <f>-1063.29+-60</f>
        <v>-1123.29</v>
      </c>
      <c r="D138" s="95"/>
      <c r="E138" s="95"/>
      <c r="F138" s="94">
        <f t="shared" si="11"/>
        <v>-1123.29</v>
      </c>
      <c r="G138" s="27"/>
      <c r="H138" s="94"/>
      <c r="I138" s="94"/>
    </row>
    <row r="139" spans="1:10">
      <c r="A139" s="48"/>
      <c r="B139" s="29" t="s">
        <v>15</v>
      </c>
      <c r="C139" s="98">
        <f>-(84.42+6882.6+495+810.26)</f>
        <v>-8272.2800000000007</v>
      </c>
      <c r="D139" s="99">
        <v>-475.2</v>
      </c>
      <c r="E139" s="99">
        <v>-119.85</v>
      </c>
      <c r="F139" s="98">
        <f>C139+D139+E139</f>
        <v>-8867.3300000000017</v>
      </c>
      <c r="G139" s="93"/>
      <c r="H139" s="98">
        <v>-48.75</v>
      </c>
      <c r="I139" s="98"/>
      <c r="J139" s="15"/>
    </row>
    <row r="140" spans="1:10">
      <c r="A140" s="48"/>
      <c r="B140" s="29" t="s">
        <v>18</v>
      </c>
      <c r="C140" s="100">
        <f>SUM(C132:C139)</f>
        <v>-122063.89</v>
      </c>
      <c r="D140" s="100">
        <f>SUM(D132:D139)</f>
        <v>-9388.7000000000007</v>
      </c>
      <c r="E140" s="100">
        <f>SUM(E132:E139)</f>
        <v>-1386.85</v>
      </c>
      <c r="F140" s="100">
        <f>SUM(C140:E140)</f>
        <v>-132839.44</v>
      </c>
      <c r="G140" s="101">
        <f>SUM(G132:G139)</f>
        <v>-330.75</v>
      </c>
      <c r="H140" s="100">
        <f t="shared" ref="H140" si="12">SUM(H132:H139)</f>
        <v>-48.75</v>
      </c>
      <c r="I140" s="100">
        <f>F140+G140+H140</f>
        <v>-133218.94</v>
      </c>
      <c r="J140" s="16"/>
    </row>
    <row r="141" spans="1:10" ht="14.25">
      <c r="A141" s="48"/>
      <c r="B141" s="29" t="s">
        <v>16</v>
      </c>
      <c r="C141" s="102"/>
      <c r="D141" s="103"/>
      <c r="E141" s="103"/>
      <c r="F141" s="102"/>
      <c r="G141" s="104"/>
      <c r="H141" s="102"/>
      <c r="I141" s="102"/>
    </row>
    <row r="142" spans="1:10" ht="7.5" customHeight="1">
      <c r="A142" s="48"/>
      <c r="B142" s="29"/>
      <c r="C142" s="102"/>
      <c r="D142" s="103"/>
      <c r="E142" s="103"/>
      <c r="F142" s="102"/>
      <c r="G142" s="104"/>
      <c r="H142" s="102"/>
      <c r="I142" s="102"/>
    </row>
    <row r="143" spans="1:10">
      <c r="A143" s="48"/>
      <c r="B143" s="29" t="s">
        <v>14</v>
      </c>
      <c r="C143" s="94">
        <f t="shared" ref="C143:H143" si="13">C130+C140</f>
        <v>39543.430000000008</v>
      </c>
      <c r="D143" s="94">
        <f t="shared" si="13"/>
        <v>1123.2999999999993</v>
      </c>
      <c r="E143" s="94">
        <f t="shared" si="13"/>
        <v>511.15000000000009</v>
      </c>
      <c r="F143" s="94">
        <f t="shared" si="13"/>
        <v>41177.880000000005</v>
      </c>
      <c r="G143" s="27">
        <f t="shared" si="13"/>
        <v>10341.93</v>
      </c>
      <c r="H143" s="94">
        <f t="shared" si="13"/>
        <v>389.25</v>
      </c>
      <c r="I143" s="94">
        <f t="shared" ref="I143" si="14">I130+I140</f>
        <v>51909.06</v>
      </c>
    </row>
    <row r="144" spans="1:10" ht="7.5" customHeight="1">
      <c r="A144" s="48"/>
      <c r="B144" s="29"/>
      <c r="C144" s="94"/>
      <c r="D144" s="95"/>
      <c r="E144" s="95"/>
      <c r="F144" s="94"/>
      <c r="G144" s="27"/>
      <c r="H144" s="94"/>
      <c r="I144" s="94"/>
    </row>
    <row r="145" spans="1:11">
      <c r="A145" s="48"/>
      <c r="B145" s="40" t="s">
        <v>108</v>
      </c>
      <c r="C145" s="98">
        <f t="shared" ref="C145:I145" si="15">C123+C143</f>
        <v>116835.22</v>
      </c>
      <c r="D145" s="98">
        <f t="shared" si="15"/>
        <v>1123.2999999999993</v>
      </c>
      <c r="E145" s="98">
        <f t="shared" si="15"/>
        <v>511.15000000000009</v>
      </c>
      <c r="F145" s="105">
        <f>F123+F143</f>
        <v>118469.67</v>
      </c>
      <c r="G145" s="93">
        <f t="shared" si="15"/>
        <v>446475.93</v>
      </c>
      <c r="H145" s="98">
        <f t="shared" si="15"/>
        <v>8103.25</v>
      </c>
      <c r="I145" s="98">
        <f t="shared" si="15"/>
        <v>573048.85</v>
      </c>
      <c r="J145" s="6">
        <v>3</v>
      </c>
      <c r="K145" s="15"/>
    </row>
    <row r="146" spans="1:11" ht="7.5" customHeight="1">
      <c r="A146" s="48"/>
      <c r="B146" s="29"/>
      <c r="C146" s="38"/>
      <c r="D146" s="29"/>
      <c r="E146" s="29"/>
      <c r="F146" s="29"/>
      <c r="G146" s="6"/>
      <c r="H146" s="6"/>
      <c r="I146" s="86"/>
    </row>
    <row r="147" spans="1:11">
      <c r="A147" s="48"/>
      <c r="B147" s="29" t="s">
        <v>24</v>
      </c>
      <c r="C147" s="106">
        <f>C145/C148</f>
        <v>2.8714934449491984</v>
      </c>
      <c r="D147" s="106">
        <f>D145/D148</f>
        <v>0.35893148146175696</v>
      </c>
      <c r="E147" s="106">
        <f>E145/E148</f>
        <v>1.1057071781375061</v>
      </c>
      <c r="F147" s="106">
        <f>F145/F148</f>
        <v>2.6754780809072969</v>
      </c>
      <c r="G147" s="6"/>
      <c r="H147" s="6"/>
      <c r="I147" s="86"/>
    </row>
    <row r="148" spans="1:11">
      <c r="A148" s="48"/>
      <c r="B148" s="41" t="s">
        <v>25</v>
      </c>
      <c r="C148" s="98">
        <f>C140/J145*-1</f>
        <v>40687.963333333333</v>
      </c>
      <c r="D148" s="98">
        <f>D140/J145*-1</f>
        <v>3129.5666666666671</v>
      </c>
      <c r="E148" s="98">
        <f>E140/J145*-1</f>
        <v>462.2833333333333</v>
      </c>
      <c r="F148" s="107">
        <f>F140/J145*-1</f>
        <v>44279.813333333332</v>
      </c>
      <c r="G148" s="6"/>
      <c r="H148" s="6"/>
      <c r="I148" s="86"/>
      <c r="J148" s="15"/>
    </row>
    <row r="149" spans="1:11" s="6" customFormat="1" ht="14.25">
      <c r="A149" s="46"/>
      <c r="B149" s="47" t="s">
        <v>109</v>
      </c>
      <c r="C149" s="47"/>
      <c r="D149" s="14"/>
      <c r="E149" s="12"/>
      <c r="G149" s="7"/>
      <c r="I149" s="21"/>
    </row>
    <row r="150" spans="1:11" s="6" customFormat="1" ht="14.25">
      <c r="A150" s="46"/>
      <c r="B150" s="47"/>
      <c r="C150" s="47"/>
      <c r="D150" s="14"/>
      <c r="E150" s="12"/>
      <c r="G150" s="7"/>
      <c r="I150" s="21"/>
    </row>
    <row r="151" spans="1:11" s="6" customFormat="1" ht="14.25">
      <c r="A151" s="46"/>
      <c r="B151" s="47"/>
      <c r="C151" s="47"/>
      <c r="D151" s="14"/>
      <c r="E151" s="12"/>
      <c r="G151" s="7"/>
      <c r="I151" s="21"/>
    </row>
    <row r="152" spans="1:11">
      <c r="A152" s="48"/>
      <c r="B152" s="53" t="s">
        <v>83</v>
      </c>
      <c r="C152" s="85"/>
    </row>
    <row r="153" spans="1:11">
      <c r="A153" s="48"/>
    </row>
    <row r="154" spans="1:11">
      <c r="A154" s="48" t="s">
        <v>70</v>
      </c>
      <c r="B154" s="86"/>
      <c r="C154" s="86"/>
      <c r="D154" s="87"/>
      <c r="E154" s="86"/>
      <c r="F154" s="86"/>
      <c r="G154" s="87"/>
    </row>
    <row r="155" spans="1:11" s="6" customFormat="1">
      <c r="A155" s="46"/>
      <c r="B155" s="149" t="s">
        <v>115</v>
      </c>
      <c r="C155" s="146"/>
      <c r="D155" s="147"/>
      <c r="E155" s="146"/>
      <c r="G155" s="7"/>
    </row>
    <row r="156" spans="1:11" s="6" customFormat="1">
      <c r="A156" s="46"/>
      <c r="B156" s="149" t="s">
        <v>116</v>
      </c>
      <c r="C156" s="146"/>
      <c r="D156" s="147"/>
      <c r="E156" s="146"/>
      <c r="G156" s="7"/>
    </row>
    <row r="157" spans="1:11" s="6" customFormat="1">
      <c r="A157" s="46"/>
      <c r="B157" s="149" t="s">
        <v>117</v>
      </c>
      <c r="C157" s="146"/>
      <c r="D157" s="147"/>
      <c r="E157" s="146"/>
      <c r="G157" s="7"/>
    </row>
    <row r="158" spans="1:11" s="6" customFormat="1">
      <c r="A158" s="46"/>
      <c r="B158" s="149" t="s">
        <v>118</v>
      </c>
      <c r="C158" s="146"/>
      <c r="D158" s="147"/>
      <c r="E158" s="146"/>
      <c r="G158" s="7"/>
    </row>
    <row r="159" spans="1:11" s="6" customFormat="1">
      <c r="A159" s="46"/>
      <c r="B159" s="149" t="s">
        <v>120</v>
      </c>
      <c r="C159" s="146"/>
      <c r="D159" s="147"/>
      <c r="E159" s="146"/>
      <c r="F159" s="146"/>
      <c r="G159" s="147"/>
      <c r="H159" s="146"/>
      <c r="I159" s="146"/>
    </row>
    <row r="160" spans="1:11" s="86" customFormat="1">
      <c r="A160" s="11"/>
      <c r="B160" s="86" t="s">
        <v>119</v>
      </c>
      <c r="D160" s="87"/>
      <c r="G160" s="87"/>
    </row>
    <row r="161" spans="1:7" s="86" customFormat="1">
      <c r="A161" s="11"/>
      <c r="B161" s="148"/>
      <c r="D161" s="87"/>
      <c r="G161" s="87"/>
    </row>
    <row r="162" spans="1:7" ht="12.75">
      <c r="B162" s="148"/>
      <c r="C162" s="150"/>
      <c r="D162" s="150"/>
      <c r="E162" s="150"/>
    </row>
    <row r="163" spans="1:7">
      <c r="B163" s="148"/>
    </row>
  </sheetData>
  <phoneticPr fontId="0" type="noConversion"/>
  <printOptions horizontalCentered="1"/>
  <pageMargins left="0.46" right="0.41" top="1.1599999999999999" bottom="0.16" header="0.42" footer="0.17"/>
  <pageSetup orientation="landscape" r:id="rId1"/>
  <headerFooter alignWithMargins="0">
    <oddHeader>&amp;L&amp;D&amp;CBusiness Manager's Report
February 2014
&amp;RPrepared by MD Stokes</oddHeader>
    <oddFooter>&amp;R&amp;8&amp;F</oddFooter>
  </headerFooter>
  <rowBreaks count="5" manualBreakCount="5">
    <brk id="15" max="16383" man="1"/>
    <brk id="51" max="16383" man="1"/>
    <brk id="69" max="16383" man="1"/>
    <brk id="98" max="16383" man="1"/>
    <brk id="1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sqref="A1:E28"/>
    </sheetView>
  </sheetViews>
  <sheetFormatPr defaultRowHeight="12.75"/>
  <sheetData>
    <row r="1" spans="1:5">
      <c r="A1" s="119"/>
      <c r="B1" s="120"/>
      <c r="C1" s="120"/>
    </row>
    <row r="2" spans="1:5">
      <c r="A2" s="121"/>
      <c r="B2" s="122"/>
      <c r="C2" s="122"/>
      <c r="D2" s="123"/>
      <c r="E2" s="124"/>
    </row>
    <row r="3" spans="1:5">
      <c r="A3" s="125"/>
      <c r="B3" s="126"/>
      <c r="C3" s="126"/>
      <c r="D3" s="127"/>
      <c r="E3" s="128"/>
    </row>
    <row r="4" spans="1:5">
      <c r="A4" s="3"/>
      <c r="B4" s="2"/>
      <c r="C4" s="2"/>
      <c r="D4" s="113"/>
      <c r="E4" s="90"/>
    </row>
    <row r="5" spans="1:5">
      <c r="A5" s="3"/>
      <c r="B5" s="129"/>
      <c r="C5" s="129"/>
      <c r="D5" s="28"/>
      <c r="E5" s="130"/>
    </row>
    <row r="6" spans="1:5">
      <c r="A6" s="3"/>
      <c r="B6" s="2"/>
      <c r="C6" s="2"/>
      <c r="D6" s="113"/>
      <c r="E6" s="90"/>
    </row>
    <row r="7" spans="1:5">
      <c r="A7" s="3"/>
      <c r="B7" s="2"/>
      <c r="C7" s="2"/>
      <c r="D7" s="113"/>
      <c r="E7" s="90"/>
    </row>
    <row r="8" spans="1:5">
      <c r="A8" s="3"/>
      <c r="B8" s="2"/>
      <c r="C8" s="2"/>
      <c r="D8" s="113"/>
      <c r="E8" s="90"/>
    </row>
    <row r="9" spans="1:5">
      <c r="A9" s="3"/>
      <c r="B9" s="2"/>
      <c r="C9" s="2"/>
      <c r="D9" s="113"/>
      <c r="E9" s="90"/>
    </row>
    <row r="10" spans="1:5">
      <c r="A10" s="131"/>
      <c r="B10" s="132"/>
      <c r="C10" s="132"/>
      <c r="D10" s="132"/>
      <c r="E10" s="133"/>
    </row>
    <row r="11" spans="1:5">
      <c r="A11" s="131"/>
      <c r="B11" s="12"/>
      <c r="C11" s="132"/>
      <c r="D11" s="132"/>
      <c r="E11" s="133"/>
    </row>
    <row r="12" spans="1:5">
      <c r="A12" s="134"/>
      <c r="B12" s="135"/>
      <c r="C12" s="135"/>
      <c r="D12" s="136"/>
      <c r="E12" s="137"/>
    </row>
    <row r="13" spans="1:5">
      <c r="A13" s="5"/>
      <c r="B13" s="138"/>
      <c r="C13" s="6"/>
      <c r="D13" s="24"/>
      <c r="E13" s="139"/>
    </row>
    <row r="14" spans="1:5">
      <c r="A14" s="5"/>
      <c r="B14" s="139"/>
      <c r="C14" s="6"/>
      <c r="D14" s="24"/>
      <c r="E14" s="139"/>
    </row>
    <row r="15" spans="1:5">
      <c r="A15" s="5"/>
      <c r="B15" s="139"/>
      <c r="C15" s="6"/>
      <c r="D15" s="24"/>
      <c r="E15" s="139"/>
    </row>
    <row r="16" spans="1:5">
      <c r="A16" s="10"/>
      <c r="B16" s="140"/>
      <c r="C16" s="141"/>
      <c r="D16" s="142"/>
      <c r="E16" s="140"/>
    </row>
    <row r="17" spans="1:5">
      <c r="A17" s="131"/>
      <c r="B17" s="6"/>
      <c r="C17" s="132"/>
      <c r="D17" s="7"/>
      <c r="E17" s="79"/>
    </row>
    <row r="18" spans="1:5">
      <c r="A18" s="134"/>
      <c r="B18" s="135"/>
      <c r="C18" s="135"/>
      <c r="D18" s="136"/>
      <c r="E18" s="137"/>
    </row>
    <row r="19" spans="1:5">
      <c r="A19" s="5"/>
      <c r="B19" s="138"/>
      <c r="C19" s="6"/>
      <c r="D19" s="24"/>
      <c r="E19" s="139"/>
    </row>
    <row r="20" spans="1:5">
      <c r="A20" s="5"/>
      <c r="B20" s="139"/>
      <c r="C20" s="6"/>
      <c r="D20" s="24"/>
      <c r="E20" s="139"/>
    </row>
    <row r="21" spans="1:5">
      <c r="A21" s="5"/>
      <c r="B21" s="139"/>
      <c r="C21" s="6"/>
      <c r="D21" s="24"/>
      <c r="E21" s="139"/>
    </row>
    <row r="22" spans="1:5">
      <c r="A22" s="10"/>
      <c r="B22" s="140"/>
      <c r="C22" s="141"/>
      <c r="D22" s="142"/>
      <c r="E22" s="140"/>
    </row>
    <row r="23" spans="1:5">
      <c r="A23" s="131"/>
      <c r="B23" s="6"/>
      <c r="C23" s="132"/>
      <c r="D23" s="7"/>
      <c r="E23" s="79"/>
    </row>
    <row r="24" spans="1:5">
      <c r="A24" s="134"/>
      <c r="B24" s="135"/>
      <c r="C24" s="135"/>
      <c r="D24" s="136"/>
      <c r="E24" s="137"/>
    </row>
    <row r="25" spans="1:5">
      <c r="A25" s="5"/>
      <c r="B25" s="138"/>
      <c r="C25" s="7"/>
      <c r="D25" s="24"/>
      <c r="E25" s="139"/>
    </row>
    <row r="26" spans="1:5">
      <c r="A26" s="5"/>
      <c r="B26" s="139"/>
      <c r="C26" s="7"/>
      <c r="D26" s="24"/>
      <c r="E26" s="139"/>
    </row>
    <row r="27" spans="1:5">
      <c r="A27" s="5"/>
      <c r="B27" s="139"/>
      <c r="C27" s="7"/>
      <c r="D27" s="24"/>
      <c r="E27" s="139"/>
    </row>
    <row r="28" spans="1:5">
      <c r="A28" s="10"/>
      <c r="B28" s="140"/>
      <c r="C28" s="143"/>
      <c r="D28" s="142"/>
      <c r="E28" s="140"/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report'!Print_Area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2014-02-21T15:54:18Z</cp:lastPrinted>
  <dcterms:created xsi:type="dcterms:W3CDTF">2001-08-13T15:36:03Z</dcterms:created>
  <dcterms:modified xsi:type="dcterms:W3CDTF">2014-02-21T20:19:57Z</dcterms:modified>
</cp:coreProperties>
</file>