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report'!$A$1:$J$171</definedName>
  </definedNames>
  <calcPr calcId="125725"/>
</workbook>
</file>

<file path=xl/calcChain.xml><?xml version="1.0" encoding="utf-8"?>
<calcChain xmlns="http://schemas.openxmlformats.org/spreadsheetml/2006/main">
  <c r="C62" i="1"/>
  <c r="D40"/>
  <c r="C33"/>
  <c r="D33"/>
  <c r="D28"/>
  <c r="D29" s="1"/>
  <c r="D4"/>
  <c r="C4"/>
  <c r="E87"/>
  <c r="E86"/>
  <c r="E85"/>
  <c r="E84"/>
  <c r="E83"/>
  <c r="E79"/>
  <c r="E78"/>
  <c r="E75"/>
  <c r="E74"/>
  <c r="E73"/>
  <c r="E59"/>
  <c r="E4"/>
  <c r="C12"/>
  <c r="E13"/>
  <c r="E12"/>
  <c r="E11"/>
  <c r="E9"/>
  <c r="E8"/>
  <c r="E7"/>
  <c r="E6"/>
  <c r="C14"/>
  <c r="C98"/>
  <c r="C60"/>
  <c r="D69"/>
  <c r="C85"/>
  <c r="C92"/>
  <c r="D85"/>
  <c r="D89" s="1"/>
  <c r="E89" s="1"/>
  <c r="D75"/>
  <c r="D51"/>
  <c r="D47"/>
  <c r="D16"/>
  <c r="C89"/>
  <c r="C10" l="1"/>
  <c r="E56"/>
  <c r="E55"/>
  <c r="E65"/>
  <c r="E43"/>
  <c r="E39"/>
  <c r="E37"/>
  <c r="E38"/>
  <c r="E61"/>
  <c r="D80"/>
  <c r="E80" s="1"/>
  <c r="C29"/>
  <c r="F120"/>
  <c r="D10"/>
  <c r="F136"/>
  <c r="C138"/>
  <c r="F126"/>
  <c r="D14"/>
  <c r="E14" s="1"/>
  <c r="E10" l="1"/>
  <c r="C80"/>
  <c r="C109" l="1"/>
  <c r="D26"/>
  <c r="C26"/>
  <c r="H139" l="1"/>
  <c r="H129"/>
  <c r="F132"/>
  <c r="F137"/>
  <c r="F138"/>
  <c r="E129"/>
  <c r="C46"/>
  <c r="C47" s="1"/>
  <c r="H142" l="1"/>
  <c r="H144" s="1"/>
  <c r="F127"/>
  <c r="F125"/>
  <c r="D66"/>
  <c r="E66" s="1"/>
  <c r="D57"/>
  <c r="C57"/>
  <c r="C116"/>
  <c r="D49"/>
  <c r="E49" s="1"/>
  <c r="F128"/>
  <c r="D139"/>
  <c r="D147" s="1"/>
  <c r="E139"/>
  <c r="D129"/>
  <c r="G129"/>
  <c r="C129"/>
  <c r="G139"/>
  <c r="F124"/>
  <c r="C30"/>
  <c r="C105"/>
  <c r="F122"/>
  <c r="I122" s="1"/>
  <c r="C75"/>
  <c r="C94" s="1"/>
  <c r="C93" s="1"/>
  <c r="E60"/>
  <c r="E45"/>
  <c r="E28"/>
  <c r="F129" l="1"/>
  <c r="I129" s="1"/>
  <c r="E142"/>
  <c r="E144" s="1"/>
  <c r="E147"/>
  <c r="F131"/>
  <c r="F139" s="1"/>
  <c r="D142"/>
  <c r="D144" s="1"/>
  <c r="D146" s="1"/>
  <c r="D30"/>
  <c r="D62"/>
  <c r="C67"/>
  <c r="D67"/>
  <c r="G142"/>
  <c r="G144" s="1"/>
  <c r="C113"/>
  <c r="E46"/>
  <c r="E29"/>
  <c r="C115"/>
  <c r="E32"/>
  <c r="C139"/>
  <c r="C147" s="1"/>
  <c r="C40" l="1"/>
  <c r="E36"/>
  <c r="E146"/>
  <c r="C117"/>
  <c r="I139"/>
  <c r="I142" s="1"/>
  <c r="I144" s="1"/>
  <c r="F147"/>
  <c r="F142"/>
  <c r="F144" s="1"/>
  <c r="C142"/>
  <c r="C144" s="1"/>
  <c r="E40" l="1"/>
  <c r="F146"/>
  <c r="C146"/>
</calcChain>
</file>

<file path=xl/sharedStrings.xml><?xml version="1.0" encoding="utf-8"?>
<sst xmlns="http://schemas.openxmlformats.org/spreadsheetml/2006/main" count="146" uniqueCount="127">
  <si>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</si>
  <si>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</si>
  <si>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</si>
  <si>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</si>
  <si>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</si>
  <si>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</si>
  <si>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</si>
  <si>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</si>
  <si>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</si>
  <si>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</si>
  <si>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</si>
  <si>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</si>
  <si>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</si>
  <si>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</si>
  <si>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</si>
  <si>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</si>
  <si>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</si>
  <si>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</si>
  <si>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</si>
  <si>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</si>
  <si>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</si>
  <si>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</si>
  <si>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</si>
  <si>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</si>
  <si>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</si>
  <si>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</si>
  <si>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</si>
  <si>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</si>
  <si>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</si>
  <si>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</si>
  <si>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</si>
  <si>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</si>
  <si>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</si>
  <si>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</si>
  <si>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</si>
  <si>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</si>
  <si>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</si>
  <si>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</si>
  <si>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</si>
  <si>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</si>
  <si>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</si>
  <si>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</si>
  <si>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</si>
  <si>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</si>
  <si>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</si>
  <si>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</si>
  <si>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</si>
  <si>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</si>
  <si>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</si>
  <si>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</si>
  <si>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</si>
  <si>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</si>
  <si>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</si>
  <si>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</si>
  <si>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</si>
  <si>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</si>
  <si>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</si>
  <si>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</si>
  <si>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</si>
  <si>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Account Balance July 1, 2011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</si>
  <si>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</si>
  <si>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</si>
  <si>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</si>
  <si>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</si>
  <si>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</si>
  <si>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</si>
  <si>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</si>
  <si>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</si>
  <si>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</si>
  <si>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</si>
  <si>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</si>
  <si>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 xml:space="preserve">Account balance -06/30/12 YTD 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</si>
  <si>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</si>
  <si>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</si>
  <si>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</si>
  <si>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</si>
  <si>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</si>
  <si>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</si>
  <si>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</si>
  <si>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</si>
  <si>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</si>
  <si>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(no change from August 2012 report)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</si>
  <si>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</si>
  <si>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</si>
  <si>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</si>
  <si>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</si>
  <si>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</si>
  <si>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</si>
  <si>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</si>
  <si>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</si>
  <si>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</si>
  <si>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</si>
  <si>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</si>
  <si>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</si>
  <si>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</si>
  <si>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</si>
  <si>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</si>
  <si>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</si>
  <si>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</si>
  <si>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</si>
  <si>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</si>
  <si>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</si>
  <si>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</si>
  <si>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</si>
  <si>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</si>
  <si>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</si>
  <si>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Sept 30, 2012</t>
  </si>
  <si>
    <t>HRL&amp;C-architect fees-exterior -other</t>
  </si>
  <si>
    <t>ECVT Foundation-ECF (9/30/12)</t>
  </si>
  <si>
    <t>Accomplishments:</t>
  </si>
  <si>
    <t>-all Electronic payments and receipts have been recorded in ProSoft from August 1st to present</t>
  </si>
  <si>
    <t>-Capital Project Fund and Food Service Fund Budgets have been entered in Prosoft</t>
  </si>
  <si>
    <t>-Met with PNC to begin updating the bank accounts</t>
  </si>
  <si>
    <t>-Met with Tom Giblin to review insurance coverage</t>
  </si>
  <si>
    <t>Ongoing:</t>
  </si>
  <si>
    <t>B.</t>
  </si>
  <si>
    <t>-Gain remaining access needed for Food Service program</t>
  </si>
  <si>
    <t>-Continued work on completing the AFR</t>
  </si>
  <si>
    <t>-Board agenda development-Dec 2012 Agenda</t>
  </si>
  <si>
    <t>-Continue familiarization with Prosoft</t>
  </si>
  <si>
    <t>-September payrolls have been recorded in Prosoft</t>
  </si>
  <si>
    <t>-work on the allocation of benefits in Prosoft</t>
  </si>
  <si>
    <t>-All interest earnings have been recorded for August and September and all General Ledgers have been reconciled</t>
  </si>
  <si>
    <t>Plus: reimbursement from excess loss fund</t>
  </si>
  <si>
    <t>-Quarterly reports: Social Security, Perkins, Unemployment Compensation have been submitted</t>
  </si>
  <si>
    <t>-PSERS has been submitted and paid for September 2012</t>
  </si>
  <si>
    <t>-The ASBO International Conference in Phoenix, AZ was very valuable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</si>
</sst>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12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165" fontId="3" fillId="0" borderId="13" xfId="0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1" xfId="2" applyNumberFormat="1" applyFont="1" applyFill="1" applyBorder="1"/>
    <xf numFmtId="165" fontId="3" fillId="0" borderId="7" xfId="0" applyNumberFormat="1" applyFont="1" applyFill="1" applyBorder="1"/>
    <xf numFmtId="165" fontId="4" fillId="0" borderId="13" xfId="2" applyNumberFormat="1" applyFont="1" applyFill="1" applyBorder="1"/>
    <xf numFmtId="0" fontId="3" fillId="0" borderId="13" xfId="0" applyFont="1" applyFill="1" applyBorder="1"/>
    <xf numFmtId="165" fontId="3" fillId="0" borderId="12" xfId="1" applyNumberFormat="1" applyFont="1" applyFill="1" applyBorder="1"/>
    <xf numFmtId="165" fontId="3" fillId="0" borderId="2" xfId="2" applyNumberFormat="1" applyFont="1" applyFill="1" applyBorder="1"/>
    <xf numFmtId="165" fontId="4" fillId="0" borderId="4" xfId="2" applyNumberFormat="1" applyFont="1" applyFill="1" applyBorder="1"/>
    <xf numFmtId="166" fontId="3" fillId="0" borderId="13" xfId="1" applyNumberFormat="1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4" fontId="6" fillId="2" borderId="5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0" fontId="8" fillId="0" borderId="0" xfId="0" applyFont="1" applyFill="1"/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5" fontId="4" fillId="0" borderId="13" xfId="0" applyNumberFormat="1" applyFont="1" applyFill="1" applyBorder="1"/>
    <xf numFmtId="165" fontId="3" fillId="0" borderId="5" xfId="2" applyNumberFormat="1" applyFont="1" applyFill="1" applyBorder="1"/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165" fontId="2" fillId="0" borderId="12" xfId="2" applyNumberFormat="1" applyFont="1" applyFill="1" applyBorder="1"/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7" fontId="9" fillId="2" borderId="10" xfId="2" quotePrefix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42" fontId="3" fillId="0" borderId="0" xfId="1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3" xfId="0" applyNumberFormat="1" applyFont="1" applyFill="1" applyBorder="1"/>
    <xf numFmtId="44" fontId="3" fillId="0" borderId="10" xfId="2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0" borderId="0" xfId="0" quotePrefix="1" applyFont="1" applyFill="1" applyBorder="1"/>
    <xf numFmtId="0" fontId="3" fillId="0" borderId="0" xfId="0" quotePrefix="1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topLeftCell="A143" zoomScaleNormal="100" workbookViewId="0">
      <selection activeCell="B169" sqref="B169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64">
        <v>1</v>
      </c>
      <c r="B1" s="87" t="s">
        <v>72</v>
      </c>
      <c r="C1" s="101" t="s">
        <v>106</v>
      </c>
      <c r="D1" s="88">
        <v>41152</v>
      </c>
      <c r="E1" s="117" t="s">
        <v>79</v>
      </c>
      <c r="F1" s="2"/>
    </row>
    <row r="2" spans="1:7" s="1" customFormat="1" ht="7.5" customHeight="1">
      <c r="A2" s="64"/>
      <c r="B2" s="3"/>
      <c r="C2" s="3"/>
      <c r="D2" s="54"/>
      <c r="E2" s="54"/>
      <c r="F2" s="2"/>
    </row>
    <row r="3" spans="1:7">
      <c r="A3" s="64"/>
      <c r="B3" s="5" t="s">
        <v>0</v>
      </c>
      <c r="C3" s="5"/>
      <c r="D3" s="55"/>
      <c r="E3" s="55"/>
      <c r="F3" s="7"/>
      <c r="G3" s="8"/>
    </row>
    <row r="4" spans="1:7">
      <c r="A4" s="64"/>
      <c r="B4" s="5" t="s">
        <v>13</v>
      </c>
      <c r="C4" s="109">
        <f>300285.13+989294.34+105394.05</f>
        <v>1394973.52</v>
      </c>
      <c r="D4" s="55">
        <f>139277.25+1141476.23+105382.51</f>
        <v>1386135.99</v>
      </c>
      <c r="E4" s="55">
        <f>C4-D4</f>
        <v>8837.5300000000279</v>
      </c>
      <c r="F4" s="7"/>
      <c r="G4" s="8"/>
    </row>
    <row r="5" spans="1:7" ht="7.5" customHeight="1">
      <c r="A5" s="64"/>
      <c r="B5" s="5"/>
      <c r="C5" s="109"/>
      <c r="D5" s="55"/>
      <c r="E5" s="55"/>
      <c r="F5" s="7"/>
      <c r="G5" s="8"/>
    </row>
    <row r="6" spans="1:7">
      <c r="A6" s="64"/>
      <c r="B6" s="5" t="s">
        <v>78</v>
      </c>
      <c r="C6" s="109">
        <v>349853.95</v>
      </c>
      <c r="D6" s="55">
        <v>350645.94</v>
      </c>
      <c r="E6" s="55">
        <f t="shared" ref="E6:E14" si="0">C6-D6</f>
        <v>-791.98999999999069</v>
      </c>
      <c r="F6" s="7"/>
      <c r="G6" s="8"/>
    </row>
    <row r="7" spans="1:7">
      <c r="A7" s="64"/>
      <c r="B7" s="5" t="s">
        <v>1</v>
      </c>
      <c r="C7" s="109">
        <v>47649.91</v>
      </c>
      <c r="D7" s="55">
        <v>42145.08</v>
      </c>
      <c r="E7" s="55">
        <f t="shared" si="0"/>
        <v>5504.8300000000017</v>
      </c>
      <c r="F7" s="7"/>
      <c r="G7" s="8"/>
    </row>
    <row r="8" spans="1:7">
      <c r="A8" s="64"/>
      <c r="B8" s="5" t="s">
        <v>2</v>
      </c>
      <c r="C8" s="109">
        <v>388.52</v>
      </c>
      <c r="D8" s="55">
        <v>200.36</v>
      </c>
      <c r="E8" s="55">
        <f t="shared" si="0"/>
        <v>188.15999999999997</v>
      </c>
      <c r="F8" s="7"/>
      <c r="G8" s="8"/>
    </row>
    <row r="9" spans="1:7">
      <c r="A9" s="64"/>
      <c r="B9" s="5" t="s">
        <v>77</v>
      </c>
      <c r="C9" s="109">
        <v>350.8</v>
      </c>
      <c r="D9" s="55">
        <v>263.10000000000002</v>
      </c>
      <c r="E9" s="55">
        <f t="shared" si="0"/>
        <v>87.699999999999989</v>
      </c>
      <c r="F9" s="7"/>
      <c r="G9" s="8"/>
    </row>
    <row r="10" spans="1:7">
      <c r="A10" s="64"/>
      <c r="B10" s="5" t="s">
        <v>33</v>
      </c>
      <c r="C10" s="110">
        <f>SUM(C4:C9)</f>
        <v>1793216.7</v>
      </c>
      <c r="D10" s="56">
        <f>SUM(D4:D9)</f>
        <v>1779390.4700000002</v>
      </c>
      <c r="E10" s="56">
        <f t="shared" si="0"/>
        <v>13826.229999999749</v>
      </c>
      <c r="F10" s="7"/>
      <c r="G10" s="8"/>
    </row>
    <row r="11" spans="1:7" ht="7.5" customHeight="1">
      <c r="A11" s="64"/>
      <c r="B11" s="5"/>
      <c r="C11" s="109"/>
      <c r="D11" s="55"/>
      <c r="E11" s="55">
        <f t="shared" si="0"/>
        <v>0</v>
      </c>
      <c r="F11" s="7"/>
      <c r="G11" s="8"/>
    </row>
    <row r="12" spans="1:7">
      <c r="A12" s="64"/>
      <c r="B12" s="5" t="s">
        <v>35</v>
      </c>
      <c r="C12" s="109">
        <f>1251.26</f>
        <v>1251.26</v>
      </c>
      <c r="D12" s="55">
        <v>41991.68</v>
      </c>
      <c r="E12" s="55">
        <f t="shared" si="0"/>
        <v>-40740.42</v>
      </c>
      <c r="F12" s="7"/>
      <c r="G12" s="8"/>
    </row>
    <row r="13" spans="1:7">
      <c r="A13" s="64"/>
      <c r="B13" s="5" t="s">
        <v>108</v>
      </c>
      <c r="C13" s="109">
        <v>190591.91</v>
      </c>
      <c r="D13" s="55">
        <v>181985.85</v>
      </c>
      <c r="E13" s="55">
        <f t="shared" si="0"/>
        <v>8606.0599999999977</v>
      </c>
      <c r="F13" s="9"/>
      <c r="G13" s="8"/>
    </row>
    <row r="14" spans="1:7">
      <c r="A14" s="64"/>
      <c r="B14" s="10" t="s">
        <v>21</v>
      </c>
      <c r="C14" s="110">
        <f>SUM(C12:C13)</f>
        <v>191843.17</v>
      </c>
      <c r="D14" s="56">
        <f>SUM(D12:D13)</f>
        <v>223977.53</v>
      </c>
      <c r="E14" s="56">
        <f t="shared" si="0"/>
        <v>-32134.359999999986</v>
      </c>
      <c r="F14" s="9"/>
      <c r="G14" s="8"/>
    </row>
    <row r="15" spans="1:7" ht="12" customHeight="1">
      <c r="A15" s="64"/>
      <c r="B15" s="6"/>
      <c r="C15" s="6"/>
      <c r="D15" s="7"/>
      <c r="E15" s="6"/>
      <c r="F15" s="6"/>
    </row>
    <row r="16" spans="1:7" ht="12" customHeight="1">
      <c r="A16" s="66">
        <v>2</v>
      </c>
      <c r="B16" s="61" t="s">
        <v>74</v>
      </c>
      <c r="C16" s="81"/>
      <c r="D16" s="82" t="str">
        <f>C1</f>
        <v>Sept 30, 2012</v>
      </c>
      <c r="E16" s="57"/>
      <c r="F16" s="9"/>
      <c r="G16" s="8"/>
    </row>
    <row r="17" spans="1:8" ht="12" customHeight="1">
      <c r="A17" s="66"/>
      <c r="B17" s="76" t="s">
        <v>82</v>
      </c>
      <c r="C17" s="48"/>
      <c r="D17" s="99" t="s">
        <v>94</v>
      </c>
      <c r="E17" s="49"/>
      <c r="F17" s="9"/>
      <c r="G17" s="8"/>
    </row>
    <row r="18" spans="1:8">
      <c r="A18" s="66"/>
      <c r="B18" s="62" t="s">
        <v>26</v>
      </c>
      <c r="C18" s="71" t="s">
        <v>4</v>
      </c>
      <c r="D18" s="72" t="s">
        <v>27</v>
      </c>
      <c r="E18" s="118" t="s">
        <v>6</v>
      </c>
      <c r="F18" s="9"/>
      <c r="G18" s="8"/>
    </row>
    <row r="19" spans="1:8" ht="7.5" customHeight="1">
      <c r="A19" s="66"/>
      <c r="B19" s="86"/>
      <c r="C19" s="83"/>
      <c r="D19" s="84"/>
      <c r="E19" s="85"/>
      <c r="F19" s="9"/>
      <c r="G19" s="8"/>
    </row>
    <row r="20" spans="1:8">
      <c r="A20" s="66"/>
      <c r="B20" s="73" t="s">
        <v>3</v>
      </c>
      <c r="C20" s="83"/>
      <c r="D20" s="84"/>
      <c r="E20" s="85"/>
      <c r="F20" s="9"/>
      <c r="G20" s="8"/>
    </row>
    <row r="21" spans="1:8">
      <c r="A21" s="66"/>
      <c r="B21" s="21" t="s">
        <v>88</v>
      </c>
      <c r="C21" s="24"/>
      <c r="D21" s="19"/>
      <c r="E21" s="26"/>
      <c r="F21" s="9"/>
      <c r="G21" s="8"/>
    </row>
    <row r="22" spans="1:8">
      <c r="A22" s="66"/>
      <c r="B22" s="5" t="s">
        <v>55</v>
      </c>
      <c r="C22" s="12">
        <v>627062</v>
      </c>
      <c r="D22" s="12">
        <v>627061.43999999994</v>
      </c>
      <c r="E22" s="111"/>
      <c r="F22" s="9"/>
      <c r="G22" s="9" t="s">
        <v>91</v>
      </c>
    </row>
    <row r="23" spans="1:8">
      <c r="A23" s="66"/>
      <c r="B23" s="5" t="s">
        <v>48</v>
      </c>
      <c r="C23" s="12">
        <v>128250</v>
      </c>
      <c r="D23" s="12">
        <v>128250</v>
      </c>
      <c r="E23" s="111"/>
      <c r="F23" s="9"/>
      <c r="G23" s="8"/>
    </row>
    <row r="24" spans="1:8">
      <c r="A24" s="66"/>
      <c r="B24" s="5" t="s">
        <v>46</v>
      </c>
      <c r="C24" s="12">
        <v>547128</v>
      </c>
      <c r="D24" s="12">
        <v>547128</v>
      </c>
      <c r="E24" s="111"/>
      <c r="F24" s="9"/>
      <c r="G24" s="8"/>
    </row>
    <row r="25" spans="1:8">
      <c r="A25" s="66"/>
      <c r="B25" s="5" t="s">
        <v>47</v>
      </c>
      <c r="C25" s="27">
        <v>137841</v>
      </c>
      <c r="D25" s="27">
        <v>202008.68</v>
      </c>
      <c r="E25" s="111"/>
      <c r="F25" s="9"/>
      <c r="G25" s="8"/>
    </row>
    <row r="26" spans="1:8">
      <c r="A26" s="66"/>
      <c r="B26" s="5"/>
      <c r="C26" s="12">
        <f>SUM(C22:C25)</f>
        <v>1440281</v>
      </c>
      <c r="D26" s="12">
        <f>SUM(D22:D25)</f>
        <v>1504448.1199999999</v>
      </c>
      <c r="E26" s="111"/>
      <c r="F26" s="9"/>
      <c r="G26" s="8"/>
    </row>
    <row r="27" spans="1:8" ht="7.5" customHeight="1">
      <c r="A27" s="66"/>
      <c r="B27" s="5"/>
      <c r="C27" s="12"/>
      <c r="D27" s="12"/>
      <c r="E27" s="111"/>
      <c r="F27" s="9"/>
      <c r="G27" s="8"/>
    </row>
    <row r="28" spans="1:8">
      <c r="A28" s="66"/>
      <c r="B28" s="5" t="s">
        <v>92</v>
      </c>
      <c r="C28" s="12">
        <v>4832959</v>
      </c>
      <c r="D28" s="12">
        <f>1368436.98-(88640.84+28376.71+82865.49)</f>
        <v>1168553.94</v>
      </c>
      <c r="E28" s="112">
        <f>D28/C28</f>
        <v>0.2417885067926295</v>
      </c>
      <c r="F28" s="23"/>
      <c r="G28" s="17"/>
      <c r="H28" s="17"/>
    </row>
    <row r="29" spans="1:8">
      <c r="A29" s="66"/>
      <c r="B29" s="5" t="s">
        <v>93</v>
      </c>
      <c r="C29" s="27">
        <f>6100848-C28</f>
        <v>1267889</v>
      </c>
      <c r="D29" s="27">
        <f>1368436.98-D28</f>
        <v>199883.04000000004</v>
      </c>
      <c r="E29" s="112">
        <f>D29/C29</f>
        <v>0.15765026749187039</v>
      </c>
      <c r="F29" s="9"/>
      <c r="G29" s="17"/>
      <c r="H29" s="17"/>
    </row>
    <row r="30" spans="1:8">
      <c r="A30" s="66"/>
      <c r="B30" s="5" t="s">
        <v>41</v>
      </c>
      <c r="C30" s="12">
        <f>SUM(C28:C29)</f>
        <v>6100848</v>
      </c>
      <c r="D30" s="12">
        <f>SUM(D28:D29)</f>
        <v>1368436.98</v>
      </c>
      <c r="E30" s="112"/>
      <c r="F30" s="9"/>
      <c r="G30" s="17"/>
      <c r="H30" s="17"/>
    </row>
    <row r="31" spans="1:8" ht="7.5" customHeight="1">
      <c r="A31" s="66"/>
      <c r="B31" s="5"/>
      <c r="C31" s="12"/>
      <c r="D31" s="12"/>
      <c r="E31" s="112"/>
      <c r="F31" s="9"/>
      <c r="G31" s="17"/>
      <c r="H31" s="17"/>
    </row>
    <row r="32" spans="1:8">
      <c r="A32" s="66"/>
      <c r="B32" s="5" t="s">
        <v>19</v>
      </c>
      <c r="C32" s="27">
        <v>6154370</v>
      </c>
      <c r="D32" s="27">
        <v>981274.43</v>
      </c>
      <c r="E32" s="112">
        <f>D32/C32</f>
        <v>0.15944352224516889</v>
      </c>
      <c r="F32" s="9"/>
      <c r="G32" s="8"/>
    </row>
    <row r="33" spans="1:8">
      <c r="A33" s="66"/>
      <c r="B33" s="5" t="s">
        <v>12</v>
      </c>
      <c r="C33" s="12">
        <f>C30-C32</f>
        <v>-53522</v>
      </c>
      <c r="D33" s="12">
        <f>D30-D32</f>
        <v>387162.54999999993</v>
      </c>
      <c r="E33" s="111"/>
      <c r="F33" s="9"/>
      <c r="G33" s="8"/>
    </row>
    <row r="34" spans="1:8" ht="7.5" customHeight="1">
      <c r="A34" s="66"/>
      <c r="B34" s="5"/>
      <c r="C34" s="12"/>
      <c r="D34" s="12"/>
      <c r="E34" s="111"/>
      <c r="F34" s="9"/>
      <c r="G34" s="8"/>
    </row>
    <row r="35" spans="1:8">
      <c r="A35" s="66"/>
      <c r="B35" s="21" t="s">
        <v>52</v>
      </c>
      <c r="C35" s="12"/>
      <c r="D35" s="12"/>
      <c r="E35" s="111"/>
      <c r="F35" s="9"/>
      <c r="G35" s="8"/>
    </row>
    <row r="36" spans="1:8">
      <c r="A36" s="66"/>
      <c r="B36" s="5" t="s">
        <v>55</v>
      </c>
      <c r="C36" s="12">
        <v>484252</v>
      </c>
      <c r="D36" s="12">
        <v>627061.43999999994</v>
      </c>
      <c r="E36" s="113">
        <f t="shared" ref="E36:E37" si="1">D36-C36</f>
        <v>142809.43999999994</v>
      </c>
      <c r="F36" s="9"/>
      <c r="G36" s="8"/>
    </row>
    <row r="37" spans="1:8">
      <c r="A37" s="66"/>
      <c r="B37" s="5" t="s">
        <v>48</v>
      </c>
      <c r="C37" s="12">
        <v>128250</v>
      </c>
      <c r="D37" s="12">
        <v>128250</v>
      </c>
      <c r="E37" s="113">
        <f t="shared" si="1"/>
        <v>0</v>
      </c>
      <c r="F37" s="9"/>
      <c r="G37" s="8"/>
    </row>
    <row r="38" spans="1:8">
      <c r="A38" s="66"/>
      <c r="B38" s="5" t="s">
        <v>46</v>
      </c>
      <c r="C38" s="12">
        <v>547128</v>
      </c>
      <c r="D38" s="12">
        <v>547128</v>
      </c>
      <c r="E38" s="113">
        <f>D38-C38</f>
        <v>0</v>
      </c>
      <c r="F38" s="9"/>
      <c r="G38" s="8"/>
    </row>
    <row r="39" spans="1:8">
      <c r="A39" s="66"/>
      <c r="B39" s="5" t="s">
        <v>47</v>
      </c>
      <c r="C39" s="27">
        <v>202009</v>
      </c>
      <c r="D39" s="27">
        <v>202009</v>
      </c>
      <c r="E39" s="114">
        <f t="shared" ref="E39:E40" si="2">D39-C39</f>
        <v>0</v>
      </c>
      <c r="F39" s="9"/>
      <c r="G39" s="8"/>
    </row>
    <row r="40" spans="1:8">
      <c r="A40" s="66"/>
      <c r="B40" s="5"/>
      <c r="C40" s="12">
        <f>SUM(C36:C39)</f>
        <v>1361639</v>
      </c>
      <c r="D40" s="12">
        <f>SUM(D36:D39)</f>
        <v>1504448.44</v>
      </c>
      <c r="E40" s="113">
        <f t="shared" si="2"/>
        <v>142809.43999999994</v>
      </c>
      <c r="F40" s="9"/>
      <c r="G40" s="8"/>
    </row>
    <row r="41" spans="1:8" ht="7.5" customHeight="1">
      <c r="A41" s="66"/>
      <c r="B41" s="5"/>
      <c r="C41" s="12"/>
      <c r="D41" s="12"/>
      <c r="E41" s="111"/>
      <c r="F41" s="9"/>
      <c r="G41" s="8"/>
    </row>
    <row r="42" spans="1:8">
      <c r="A42" s="66"/>
      <c r="B42" s="115" t="s">
        <v>5</v>
      </c>
      <c r="C42" s="24"/>
      <c r="D42" s="19"/>
      <c r="E42" s="26"/>
      <c r="F42" s="9"/>
      <c r="G42" s="8"/>
    </row>
    <row r="43" spans="1:8">
      <c r="A43" s="66"/>
      <c r="B43" s="5" t="s">
        <v>89</v>
      </c>
      <c r="C43" s="12">
        <v>146004</v>
      </c>
      <c r="D43" s="12">
        <v>148449</v>
      </c>
      <c r="E43" s="34">
        <f t="shared" ref="E43" si="3">D43-C43</f>
        <v>2445</v>
      </c>
      <c r="F43" s="9"/>
      <c r="G43" s="8"/>
    </row>
    <row r="44" spans="1:8" ht="7.5" customHeight="1">
      <c r="A44" s="66"/>
      <c r="B44" s="5"/>
      <c r="C44" s="12"/>
      <c r="D44" s="12"/>
      <c r="E44" s="111"/>
      <c r="F44" s="9"/>
      <c r="G44" s="8"/>
    </row>
    <row r="45" spans="1:8">
      <c r="A45" s="66"/>
      <c r="B45" s="97" t="s">
        <v>11</v>
      </c>
      <c r="C45" s="12">
        <v>347710</v>
      </c>
      <c r="D45" s="12">
        <v>41514.5</v>
      </c>
      <c r="E45" s="112">
        <f>D45/C45</f>
        <v>0.11939403525926778</v>
      </c>
      <c r="F45" s="17"/>
      <c r="G45" s="8"/>
      <c r="H45" s="15"/>
    </row>
    <row r="46" spans="1:8">
      <c r="A46" s="66"/>
      <c r="B46" s="97" t="s">
        <v>19</v>
      </c>
      <c r="C46" s="27">
        <f>301891+41999+7200</f>
        <v>351090</v>
      </c>
      <c r="D46" s="27">
        <v>26315.84</v>
      </c>
      <c r="E46" s="112">
        <f>D46/C46</f>
        <v>7.4954683984163606E-2</v>
      </c>
      <c r="F46" s="9"/>
      <c r="G46" s="8"/>
    </row>
    <row r="47" spans="1:8">
      <c r="A47" s="66"/>
      <c r="B47" s="98" t="s">
        <v>90</v>
      </c>
      <c r="C47" s="12">
        <f>C45-C46</f>
        <v>-3380</v>
      </c>
      <c r="D47" s="12">
        <f>D45-D46</f>
        <v>15198.66</v>
      </c>
      <c r="E47" s="111"/>
      <c r="F47" s="9"/>
      <c r="G47" s="8"/>
    </row>
    <row r="48" spans="1:8" ht="7.5" customHeight="1">
      <c r="A48" s="66"/>
      <c r="B48" s="5"/>
      <c r="C48" s="12"/>
      <c r="D48" s="12"/>
      <c r="E48" s="111"/>
      <c r="F48" s="9"/>
      <c r="G48" s="8"/>
    </row>
    <row r="49" spans="1:7">
      <c r="A49" s="66"/>
      <c r="B49" s="10" t="s">
        <v>53</v>
      </c>
      <c r="C49" s="27">
        <v>126151</v>
      </c>
      <c r="D49" s="27">
        <f>D43+D47</f>
        <v>163647.66</v>
      </c>
      <c r="E49" s="114">
        <f>D49-C49</f>
        <v>37496.660000000003</v>
      </c>
      <c r="F49" s="9"/>
      <c r="G49" s="8"/>
    </row>
    <row r="50" spans="1:7" ht="6.75" customHeight="1">
      <c r="A50" s="66"/>
      <c r="C50" s="9"/>
      <c r="D50" s="8"/>
      <c r="F50" s="9"/>
      <c r="G50" s="8"/>
    </row>
    <row r="51" spans="1:7">
      <c r="A51" s="66">
        <v>3</v>
      </c>
      <c r="B51" s="89" t="s">
        <v>75</v>
      </c>
      <c r="C51" s="50"/>
      <c r="D51" s="70" t="str">
        <f>C1</f>
        <v>Sept 30, 2012</v>
      </c>
      <c r="E51" s="57"/>
      <c r="F51" s="9"/>
      <c r="G51" s="8"/>
    </row>
    <row r="52" spans="1:7">
      <c r="A52" s="66"/>
      <c r="B52" s="90" t="s">
        <v>83</v>
      </c>
      <c r="C52" s="50"/>
      <c r="D52" s="70"/>
      <c r="E52" s="57"/>
      <c r="F52" s="9"/>
      <c r="G52" s="8"/>
    </row>
    <row r="53" spans="1:7">
      <c r="A53" s="66"/>
      <c r="B53" s="91" t="s">
        <v>26</v>
      </c>
      <c r="C53" s="71" t="s">
        <v>4</v>
      </c>
      <c r="D53" s="72" t="s">
        <v>28</v>
      </c>
      <c r="E53" s="73" t="s">
        <v>6</v>
      </c>
      <c r="F53" s="9"/>
      <c r="G53" s="8"/>
    </row>
    <row r="54" spans="1:7">
      <c r="A54" s="66"/>
      <c r="B54" s="21" t="s">
        <v>88</v>
      </c>
      <c r="C54" s="24"/>
      <c r="D54" s="19"/>
      <c r="E54" s="26"/>
      <c r="F54" s="9"/>
      <c r="G54" s="8"/>
    </row>
    <row r="55" spans="1:7">
      <c r="A55" s="66"/>
      <c r="B55" s="5" t="s">
        <v>56</v>
      </c>
      <c r="C55" s="12">
        <v>15485</v>
      </c>
      <c r="D55" s="12">
        <v>15485</v>
      </c>
      <c r="E55" s="25">
        <f t="shared" ref="E55:E56" si="4">D55-C55</f>
        <v>0</v>
      </c>
      <c r="F55" s="9"/>
      <c r="G55" s="8"/>
    </row>
    <row r="56" spans="1:7">
      <c r="A56" s="66"/>
      <c r="B56" s="5" t="s">
        <v>96</v>
      </c>
      <c r="C56" s="27">
        <v>33619</v>
      </c>
      <c r="D56" s="27">
        <v>33619</v>
      </c>
      <c r="E56" s="25">
        <f t="shared" si="4"/>
        <v>0</v>
      </c>
      <c r="F56" s="9"/>
      <c r="G56" s="8"/>
    </row>
    <row r="57" spans="1:7">
      <c r="A57" s="66"/>
      <c r="B57" s="5"/>
      <c r="C57" s="12">
        <f>SUM(C55:C56)</f>
        <v>49104</v>
      </c>
      <c r="D57" s="12">
        <f>SUM(D55:D56)</f>
        <v>49104</v>
      </c>
      <c r="E57" s="111"/>
      <c r="F57" s="9"/>
      <c r="G57" s="8"/>
    </row>
    <row r="58" spans="1:7" ht="7.5" customHeight="1">
      <c r="A58" s="66"/>
      <c r="B58" s="5"/>
      <c r="C58" s="12"/>
      <c r="D58" s="18"/>
      <c r="E58" s="111"/>
      <c r="F58" s="9"/>
      <c r="G58" s="8"/>
    </row>
    <row r="59" spans="1:7">
      <c r="A59" s="66"/>
      <c r="B59" s="5" t="s">
        <v>50</v>
      </c>
      <c r="C59" s="12">
        <v>206680</v>
      </c>
      <c r="D59" s="12">
        <v>47524</v>
      </c>
      <c r="E59" s="112">
        <f>D59/C59</f>
        <v>0.22994000387071803</v>
      </c>
      <c r="F59" s="9"/>
      <c r="G59" s="8"/>
    </row>
    <row r="60" spans="1:7">
      <c r="A60" s="66"/>
      <c r="B60" s="5" t="s">
        <v>49</v>
      </c>
      <c r="C60" s="12">
        <f>206680-4295</f>
        <v>202385</v>
      </c>
      <c r="D60" s="12">
        <v>10372.51</v>
      </c>
      <c r="E60" s="112">
        <f>D60/C60</f>
        <v>5.125137732539467E-2</v>
      </c>
      <c r="F60" s="9"/>
      <c r="G60" s="8"/>
    </row>
    <row r="61" spans="1:7">
      <c r="A61" s="66"/>
      <c r="B61" s="5" t="s">
        <v>51</v>
      </c>
      <c r="C61" s="27">
        <v>4295</v>
      </c>
      <c r="D61" s="27">
        <v>0</v>
      </c>
      <c r="E61" s="112">
        <f>D61/C61</f>
        <v>0</v>
      </c>
      <c r="F61" s="9"/>
      <c r="G61" s="8"/>
    </row>
    <row r="62" spans="1:7">
      <c r="A62" s="66"/>
      <c r="B62" s="5" t="s">
        <v>97</v>
      </c>
      <c r="C62" s="12">
        <f>C59-C60-C61</f>
        <v>0</v>
      </c>
      <c r="D62" s="12">
        <f>D59-D60-D61</f>
        <v>37151.49</v>
      </c>
      <c r="E62" s="111"/>
      <c r="F62" s="9"/>
      <c r="G62" s="8"/>
    </row>
    <row r="63" spans="1:7" ht="7.5" customHeight="1">
      <c r="A63" s="66"/>
      <c r="B63" s="5"/>
      <c r="C63" s="12"/>
      <c r="D63" s="12"/>
      <c r="E63" s="111"/>
      <c r="F63" s="9"/>
      <c r="G63" s="8"/>
    </row>
    <row r="64" spans="1:7">
      <c r="A64" s="66"/>
      <c r="B64" s="21" t="s">
        <v>54</v>
      </c>
      <c r="C64" s="12"/>
      <c r="D64" s="12"/>
      <c r="E64" s="111"/>
      <c r="F64" s="9"/>
      <c r="G64" s="8"/>
    </row>
    <row r="65" spans="1:7">
      <c r="A65" s="66"/>
      <c r="B65" s="5" t="s">
        <v>56</v>
      </c>
      <c r="C65" s="12">
        <v>15485</v>
      </c>
      <c r="D65" s="12">
        <v>15484.69</v>
      </c>
      <c r="E65" s="25">
        <f t="shared" ref="E65:E66" si="5">D65-C65</f>
        <v>-0.30999999999949068</v>
      </c>
      <c r="F65" s="9"/>
      <c r="G65" s="8"/>
    </row>
    <row r="66" spans="1:7">
      <c r="A66" s="66"/>
      <c r="B66" s="5" t="s">
        <v>95</v>
      </c>
      <c r="C66" s="27">
        <v>33619</v>
      </c>
      <c r="D66" s="27">
        <f>D56-D61</f>
        <v>33619</v>
      </c>
      <c r="E66" s="25">
        <f t="shared" si="5"/>
        <v>0</v>
      </c>
      <c r="F66" s="9"/>
      <c r="G66" s="8"/>
    </row>
    <row r="67" spans="1:7">
      <c r="A67" s="66"/>
      <c r="B67" s="63"/>
      <c r="C67" s="27">
        <f>SUM(C65:C66)</f>
        <v>49104</v>
      </c>
      <c r="D67" s="27">
        <f>SUM(D65:D66)</f>
        <v>49103.69</v>
      </c>
      <c r="E67" s="114"/>
      <c r="F67" s="9"/>
      <c r="G67" s="8"/>
    </row>
    <row r="68" spans="1:7" ht="12" customHeight="1">
      <c r="A68" s="66"/>
      <c r="B68" s="6"/>
      <c r="C68" s="12"/>
      <c r="D68" s="12"/>
      <c r="E68" s="6"/>
      <c r="F68" s="9"/>
      <c r="G68" s="8"/>
    </row>
    <row r="69" spans="1:7">
      <c r="A69" s="66">
        <v>4</v>
      </c>
      <c r="B69" s="89" t="s">
        <v>76</v>
      </c>
      <c r="C69" s="50"/>
      <c r="D69" s="70" t="str">
        <f>C1</f>
        <v>Sept 30, 2012</v>
      </c>
      <c r="E69" s="57"/>
      <c r="F69" s="9"/>
      <c r="G69" s="8"/>
    </row>
    <row r="70" spans="1:7">
      <c r="A70" s="66"/>
      <c r="B70" s="90" t="s">
        <v>84</v>
      </c>
      <c r="C70" s="79"/>
      <c r="D70" s="78"/>
      <c r="E70" s="80"/>
      <c r="F70" s="9"/>
      <c r="G70" s="8"/>
    </row>
    <row r="71" spans="1:7">
      <c r="A71" s="66"/>
      <c r="B71" s="91" t="s">
        <v>26</v>
      </c>
      <c r="C71" s="71" t="s">
        <v>86</v>
      </c>
      <c r="D71" s="72" t="s">
        <v>28</v>
      </c>
      <c r="E71" s="73" t="s">
        <v>6</v>
      </c>
      <c r="F71" s="9"/>
      <c r="G71" s="8"/>
    </row>
    <row r="72" spans="1:7">
      <c r="A72" s="66"/>
      <c r="B72" s="5" t="s">
        <v>98</v>
      </c>
      <c r="C72" s="6"/>
      <c r="D72" s="6"/>
      <c r="E72" s="111"/>
      <c r="F72" s="9"/>
      <c r="G72" s="8"/>
    </row>
    <row r="73" spans="1:7">
      <c r="A73" s="66"/>
      <c r="B73" s="5" t="s">
        <v>42</v>
      </c>
      <c r="C73" s="104">
        <v>4065</v>
      </c>
      <c r="D73" s="102">
        <v>4065</v>
      </c>
      <c r="E73" s="25">
        <f t="shared" ref="E73:E75" si="6">D73-C73</f>
        <v>0</v>
      </c>
      <c r="F73" s="9"/>
      <c r="G73" s="8"/>
    </row>
    <row r="74" spans="1:7">
      <c r="A74" s="66"/>
      <c r="B74" s="5" t="s">
        <v>57</v>
      </c>
      <c r="C74" s="27">
        <v>382441</v>
      </c>
      <c r="D74" s="103">
        <v>382441</v>
      </c>
      <c r="E74" s="25">
        <f t="shared" si="6"/>
        <v>0</v>
      </c>
      <c r="F74" s="9"/>
      <c r="G74" s="15"/>
    </row>
    <row r="75" spans="1:7">
      <c r="A75" s="66"/>
      <c r="B75" s="5"/>
      <c r="C75" s="12">
        <f>SUM(C73:C74)</f>
        <v>386506</v>
      </c>
      <c r="D75" s="102">
        <f>SUM(D73:D74)</f>
        <v>386506</v>
      </c>
      <c r="E75" s="25">
        <f t="shared" si="6"/>
        <v>0</v>
      </c>
      <c r="F75" s="9"/>
      <c r="G75" s="8"/>
    </row>
    <row r="76" spans="1:7" ht="7.5" customHeight="1">
      <c r="A76" s="66"/>
      <c r="B76" s="5"/>
      <c r="C76" s="16"/>
      <c r="D76" s="105"/>
      <c r="E76" s="113"/>
      <c r="F76" s="22"/>
      <c r="G76" s="8"/>
    </row>
    <row r="77" spans="1:7">
      <c r="A77" s="66"/>
      <c r="B77" s="5" t="s">
        <v>22</v>
      </c>
      <c r="C77" s="18"/>
      <c r="D77" s="102"/>
      <c r="E77" s="111"/>
      <c r="F77" s="9"/>
      <c r="G77" s="8"/>
    </row>
    <row r="78" spans="1:7">
      <c r="A78" s="66"/>
      <c r="B78" s="96" t="s">
        <v>103</v>
      </c>
      <c r="C78" s="16">
        <v>33946</v>
      </c>
      <c r="D78" s="106">
        <v>33900</v>
      </c>
      <c r="E78" s="112">
        <f t="shared" ref="E78:E80" si="7">D78/C78</f>
        <v>0.99864490661639072</v>
      </c>
      <c r="F78" s="9"/>
      <c r="G78" s="8"/>
    </row>
    <row r="79" spans="1:7">
      <c r="A79" s="66"/>
      <c r="B79" s="96" t="s">
        <v>104</v>
      </c>
      <c r="C79" s="38">
        <v>1000</v>
      </c>
      <c r="D79" s="107">
        <v>127.33</v>
      </c>
      <c r="E79" s="112">
        <f t="shared" si="7"/>
        <v>0.12733</v>
      </c>
      <c r="F79" s="9"/>
      <c r="G79" s="8"/>
    </row>
    <row r="80" spans="1:7">
      <c r="A80" s="66"/>
      <c r="B80" s="5"/>
      <c r="C80" s="12">
        <f>SUM(C78:C79)</f>
        <v>34946</v>
      </c>
      <c r="D80" s="108">
        <f>SUM(D78:D79)</f>
        <v>34027.33</v>
      </c>
      <c r="E80" s="112">
        <f t="shared" si="7"/>
        <v>0.97371172666399597</v>
      </c>
      <c r="F80" s="9"/>
      <c r="G80" s="8"/>
    </row>
    <row r="81" spans="1:7" ht="7.5" customHeight="1">
      <c r="A81" s="66"/>
      <c r="B81" s="5"/>
      <c r="C81" s="16"/>
      <c r="D81" s="105"/>
      <c r="E81" s="113"/>
      <c r="F81" s="22"/>
      <c r="G81" s="8"/>
    </row>
    <row r="82" spans="1:7">
      <c r="A82" s="66"/>
      <c r="B82" s="5" t="s">
        <v>23</v>
      </c>
      <c r="C82" s="16"/>
      <c r="D82" s="102"/>
      <c r="E82" s="111"/>
      <c r="F82" s="9"/>
      <c r="G82" s="8"/>
    </row>
    <row r="83" spans="1:7">
      <c r="A83" s="66"/>
      <c r="B83" s="96" t="s">
        <v>101</v>
      </c>
      <c r="C83" s="12">
        <v>67620</v>
      </c>
      <c r="D83" s="102">
        <v>60858</v>
      </c>
      <c r="E83" s="112">
        <f t="shared" ref="E83:E89" si="8">D83/C83</f>
        <v>0.9</v>
      </c>
      <c r="F83" s="9"/>
      <c r="G83" s="8"/>
    </row>
    <row r="84" spans="1:7">
      <c r="A84" s="66"/>
      <c r="B84" s="96" t="s">
        <v>102</v>
      </c>
      <c r="C84" s="12">
        <v>4206</v>
      </c>
      <c r="D84" s="102">
        <v>833</v>
      </c>
      <c r="E84" s="112">
        <f t="shared" si="8"/>
        <v>0.19805040418449835</v>
      </c>
      <c r="F84" s="9"/>
      <c r="G84" s="8"/>
    </row>
    <row r="85" spans="1:7">
      <c r="A85" s="66"/>
      <c r="B85" s="96" t="s">
        <v>107</v>
      </c>
      <c r="C85" s="12">
        <f>20000-C84</f>
        <v>15794</v>
      </c>
      <c r="D85" s="102">
        <f>14768-832.7</f>
        <v>13935.3</v>
      </c>
      <c r="E85" s="112">
        <f t="shared" si="8"/>
        <v>0.88231606939344054</v>
      </c>
      <c r="F85" s="9"/>
      <c r="G85" s="8"/>
    </row>
    <row r="86" spans="1:7">
      <c r="A86" s="66"/>
      <c r="B86" s="96" t="s">
        <v>99</v>
      </c>
      <c r="C86" s="16">
        <v>10000</v>
      </c>
      <c r="D86" s="102">
        <v>0</v>
      </c>
      <c r="E86" s="112">
        <f t="shared" si="8"/>
        <v>0</v>
      </c>
      <c r="F86" s="9"/>
      <c r="G86" s="8"/>
    </row>
    <row r="87" spans="1:7">
      <c r="A87" s="66"/>
      <c r="B87" s="96" t="s">
        <v>100</v>
      </c>
      <c r="C87" s="12">
        <v>4065</v>
      </c>
      <c r="D87" s="102">
        <v>0</v>
      </c>
      <c r="E87" s="112">
        <f t="shared" si="8"/>
        <v>0</v>
      </c>
      <c r="F87" s="9"/>
      <c r="G87" s="8"/>
    </row>
    <row r="88" spans="1:7">
      <c r="A88" s="66"/>
      <c r="B88" s="5"/>
      <c r="C88" s="38">
        <v>0</v>
      </c>
      <c r="D88" s="107"/>
      <c r="E88" s="112"/>
      <c r="F88" s="7"/>
      <c r="G88" s="8"/>
    </row>
    <row r="89" spans="1:7">
      <c r="A89" s="66"/>
      <c r="B89" s="5"/>
      <c r="C89" s="16">
        <f>SUM(C83:C88)</f>
        <v>101685</v>
      </c>
      <c r="D89" s="102">
        <f>SUM(D83:D88)</f>
        <v>75626.3</v>
      </c>
      <c r="E89" s="112">
        <f t="shared" si="8"/>
        <v>0.74373113045188577</v>
      </c>
      <c r="F89" s="7"/>
      <c r="G89" s="8"/>
    </row>
    <row r="90" spans="1:7" ht="7.5" customHeight="1">
      <c r="A90" s="66"/>
      <c r="B90" s="5"/>
      <c r="C90" s="16"/>
      <c r="D90" s="105"/>
      <c r="E90" s="113"/>
      <c r="F90" s="22"/>
      <c r="G90" s="8"/>
    </row>
    <row r="91" spans="1:7">
      <c r="A91" s="66"/>
      <c r="B91" s="5" t="s">
        <v>105</v>
      </c>
      <c r="C91" s="12"/>
      <c r="D91" s="102"/>
      <c r="E91" s="111"/>
      <c r="F91" s="7"/>
      <c r="G91" s="8"/>
    </row>
    <row r="92" spans="1:7">
      <c r="A92" s="66"/>
      <c r="B92" s="5" t="s">
        <v>42</v>
      </c>
      <c r="C92" s="12">
        <f>C73-C88</f>
        <v>4065</v>
      </c>
      <c r="D92" s="102"/>
      <c r="E92" s="111"/>
      <c r="F92" s="7"/>
      <c r="G92" s="8"/>
    </row>
    <row r="93" spans="1:7">
      <c r="A93" s="66"/>
      <c r="B93" s="5" t="s">
        <v>57</v>
      </c>
      <c r="C93" s="27">
        <f>C94-C92</f>
        <v>315702</v>
      </c>
      <c r="D93" s="102"/>
      <c r="E93" s="111"/>
      <c r="F93" s="7"/>
      <c r="G93" s="8"/>
    </row>
    <row r="94" spans="1:7">
      <c r="A94" s="66"/>
      <c r="B94" s="5"/>
      <c r="C94" s="12">
        <f>C75+C80-C89</f>
        <v>319767</v>
      </c>
      <c r="D94" s="102"/>
      <c r="E94" s="111"/>
      <c r="F94" s="7"/>
      <c r="G94" s="8"/>
    </row>
    <row r="95" spans="1:7">
      <c r="A95" s="66"/>
      <c r="B95" s="5"/>
      <c r="C95" s="12"/>
      <c r="D95" s="6"/>
      <c r="E95" s="111"/>
      <c r="F95" s="7"/>
      <c r="G95" s="8"/>
    </row>
    <row r="96" spans="1:7">
      <c r="A96" s="66"/>
      <c r="B96" s="10"/>
      <c r="C96" s="27"/>
      <c r="D96" s="38"/>
      <c r="E96" s="116"/>
      <c r="F96" s="7"/>
      <c r="G96" s="8"/>
    </row>
    <row r="97" spans="1:7">
      <c r="A97" s="66"/>
      <c r="B97" s="6"/>
      <c r="C97" s="12"/>
      <c r="D97" s="12"/>
      <c r="E97" s="6"/>
      <c r="F97" s="9"/>
      <c r="G97" s="8"/>
    </row>
    <row r="98" spans="1:7">
      <c r="A98" s="66">
        <v>5</v>
      </c>
      <c r="B98" s="61" t="s">
        <v>34</v>
      </c>
      <c r="C98" s="51" t="str">
        <f>C1</f>
        <v>Sept 30, 2012</v>
      </c>
      <c r="D98" s="6"/>
      <c r="E98" s="6"/>
      <c r="F98" s="9"/>
      <c r="G98" s="8"/>
    </row>
    <row r="99" spans="1:7">
      <c r="A99" s="66"/>
      <c r="B99" s="76" t="s">
        <v>85</v>
      </c>
      <c r="C99" s="77"/>
      <c r="D99" s="6"/>
      <c r="E99" s="6"/>
      <c r="F99" s="9"/>
      <c r="G99" s="8"/>
    </row>
    <row r="100" spans="1:7">
      <c r="A100" s="66"/>
      <c r="B100" s="3"/>
      <c r="C100" s="25"/>
      <c r="D100" s="6"/>
      <c r="E100" s="6"/>
      <c r="F100" s="9"/>
      <c r="G100" s="8"/>
    </row>
    <row r="101" spans="1:7">
      <c r="A101" s="66"/>
      <c r="B101" s="5"/>
      <c r="C101" s="28" t="s">
        <v>28</v>
      </c>
      <c r="D101" s="19"/>
      <c r="E101" s="4"/>
      <c r="F101" s="9"/>
      <c r="G101" s="8"/>
    </row>
    <row r="102" spans="1:7">
      <c r="A102" s="66"/>
      <c r="B102" s="21" t="s">
        <v>58</v>
      </c>
      <c r="C102" s="34"/>
      <c r="D102" s="12"/>
      <c r="E102" s="6"/>
      <c r="F102" s="9"/>
      <c r="G102" s="8"/>
    </row>
    <row r="103" spans="1:7">
      <c r="A103" s="66"/>
      <c r="B103" s="20" t="s">
        <v>36</v>
      </c>
      <c r="C103" s="34">
        <v>300</v>
      </c>
      <c r="D103" s="12"/>
      <c r="E103" s="6"/>
      <c r="F103" s="9"/>
      <c r="G103" s="8"/>
    </row>
    <row r="104" spans="1:7">
      <c r="A104" s="66"/>
      <c r="B104" s="20" t="s">
        <v>37</v>
      </c>
      <c r="C104" s="35">
        <v>0</v>
      </c>
      <c r="D104" s="12"/>
      <c r="E104" s="6"/>
      <c r="F104" s="9"/>
      <c r="G104" s="8"/>
    </row>
    <row r="105" spans="1:7">
      <c r="A105" s="66"/>
      <c r="B105" s="5"/>
      <c r="C105" s="30">
        <f>SUM(C103:C104)</f>
        <v>300</v>
      </c>
      <c r="D105" s="18"/>
      <c r="E105" s="6"/>
      <c r="F105" s="9"/>
      <c r="G105" s="8"/>
    </row>
    <row r="106" spans="1:7">
      <c r="A106" s="66"/>
      <c r="B106" s="21" t="s">
        <v>45</v>
      </c>
      <c r="C106" s="34"/>
      <c r="D106" s="12"/>
      <c r="E106" s="13"/>
      <c r="F106" s="9"/>
      <c r="G106" s="8"/>
    </row>
    <row r="107" spans="1:7">
      <c r="A107" s="66"/>
      <c r="B107" s="20" t="s">
        <v>29</v>
      </c>
      <c r="C107" s="34">
        <v>188.12</v>
      </c>
      <c r="D107" s="12"/>
      <c r="E107" s="13"/>
      <c r="F107" s="9"/>
      <c r="G107" s="8"/>
    </row>
    <row r="108" spans="1:7">
      <c r="A108" s="66"/>
      <c r="B108" s="20" t="s">
        <v>30</v>
      </c>
      <c r="C108" s="35">
        <v>0</v>
      </c>
      <c r="D108" s="12"/>
      <c r="E108" s="13"/>
      <c r="F108" s="9"/>
      <c r="G108" s="8"/>
    </row>
    <row r="109" spans="1:7">
      <c r="A109" s="66"/>
      <c r="B109" s="5"/>
      <c r="C109" s="34">
        <f>SUM(C107:C108)</f>
        <v>188.12</v>
      </c>
      <c r="D109" s="12"/>
      <c r="E109" s="13"/>
      <c r="F109" s="9"/>
      <c r="G109" s="8"/>
    </row>
    <row r="110" spans="1:7">
      <c r="A110" s="66"/>
      <c r="B110" s="21" t="s">
        <v>31</v>
      </c>
      <c r="C110" s="34"/>
      <c r="D110" s="12"/>
      <c r="E110" s="13"/>
      <c r="F110" s="9"/>
      <c r="G110" s="8"/>
    </row>
    <row r="111" spans="1:7">
      <c r="A111" s="66"/>
      <c r="B111" s="20" t="s">
        <v>29</v>
      </c>
      <c r="C111" s="34">
        <v>100</v>
      </c>
      <c r="D111" s="12"/>
      <c r="E111" s="13"/>
      <c r="F111" s="9"/>
      <c r="G111" s="8"/>
    </row>
    <row r="112" spans="1:7">
      <c r="A112" s="66"/>
      <c r="B112" s="20" t="s">
        <v>30</v>
      </c>
      <c r="C112" s="35">
        <v>0</v>
      </c>
      <c r="D112" s="12"/>
      <c r="E112" s="13"/>
      <c r="F112" s="9"/>
      <c r="G112" s="8"/>
    </row>
    <row r="113" spans="1:10">
      <c r="A113" s="66"/>
      <c r="B113" s="5"/>
      <c r="C113" s="34">
        <f>SUM(C111:C112)</f>
        <v>100</v>
      </c>
      <c r="D113" s="12"/>
      <c r="E113" s="13"/>
      <c r="F113" s="9"/>
      <c r="G113" s="8"/>
    </row>
    <row r="114" spans="1:10">
      <c r="A114" s="66"/>
      <c r="B114" s="21" t="s">
        <v>32</v>
      </c>
      <c r="C114" s="34"/>
      <c r="D114" s="12"/>
      <c r="E114" s="13"/>
      <c r="F114" s="9"/>
      <c r="G114" s="8"/>
    </row>
    <row r="115" spans="1:10">
      <c r="A115" s="66"/>
      <c r="B115" s="20" t="s">
        <v>43</v>
      </c>
      <c r="C115" s="34">
        <f>C103+C107-C111</f>
        <v>388.12</v>
      </c>
      <c r="D115" s="12"/>
      <c r="E115" s="6"/>
      <c r="F115" s="9"/>
      <c r="G115" s="8"/>
    </row>
    <row r="116" spans="1:10">
      <c r="A116" s="66"/>
      <c r="B116" s="20" t="s">
        <v>44</v>
      </c>
      <c r="C116" s="35">
        <f>C104+C108-C112</f>
        <v>0</v>
      </c>
      <c r="D116" s="12"/>
      <c r="E116" s="6"/>
      <c r="F116" s="9"/>
      <c r="G116" s="8"/>
    </row>
    <row r="117" spans="1:10">
      <c r="A117" s="66"/>
      <c r="B117" s="10"/>
      <c r="C117" s="35">
        <f>SUM(C115:C116)</f>
        <v>388.12</v>
      </c>
      <c r="D117" s="12"/>
      <c r="E117" s="6"/>
      <c r="F117" s="9"/>
      <c r="G117" s="8"/>
    </row>
    <row r="118" spans="1:10">
      <c r="A118" s="66"/>
      <c r="C118" s="9"/>
      <c r="D118" s="6"/>
      <c r="E118" s="22"/>
      <c r="F118" s="9"/>
      <c r="G118" s="8"/>
    </row>
    <row r="119" spans="1:10">
      <c r="A119" s="66">
        <v>6</v>
      </c>
      <c r="B119" s="92" t="s">
        <v>38</v>
      </c>
      <c r="C119" s="71" t="s">
        <v>8</v>
      </c>
      <c r="D119" s="73" t="s">
        <v>9</v>
      </c>
      <c r="E119" s="73" t="s">
        <v>10</v>
      </c>
      <c r="F119" s="71" t="s">
        <v>7</v>
      </c>
      <c r="G119" s="94" t="s">
        <v>39</v>
      </c>
      <c r="H119" s="94" t="s">
        <v>62</v>
      </c>
      <c r="I119" s="52"/>
    </row>
    <row r="120" spans="1:10">
      <c r="A120" s="66"/>
      <c r="B120" s="93" t="s">
        <v>80</v>
      </c>
      <c r="C120" s="74">
        <v>1181</v>
      </c>
      <c r="D120" s="74">
        <v>62</v>
      </c>
      <c r="E120" s="74">
        <v>10</v>
      </c>
      <c r="F120" s="74">
        <f>SUM(C120:E120)</f>
        <v>1253</v>
      </c>
      <c r="G120" s="95" t="s">
        <v>40</v>
      </c>
      <c r="H120" s="95" t="s">
        <v>63</v>
      </c>
      <c r="I120" s="95" t="s">
        <v>7</v>
      </c>
    </row>
    <row r="121" spans="1:10" ht="7.5" customHeight="1">
      <c r="A121" s="66"/>
      <c r="B121" s="60"/>
      <c r="C121" s="47"/>
      <c r="D121" s="67"/>
      <c r="E121" s="67"/>
      <c r="F121" s="47"/>
      <c r="G121" s="45"/>
      <c r="H121" s="46"/>
      <c r="I121" s="46"/>
    </row>
    <row r="122" spans="1:10">
      <c r="A122" s="66"/>
      <c r="B122" s="40" t="s">
        <v>59</v>
      </c>
      <c r="C122" s="36">
        <v>153384.35999999999</v>
      </c>
      <c r="D122" s="31">
        <v>0</v>
      </c>
      <c r="E122" s="31">
        <v>0</v>
      </c>
      <c r="F122" s="36">
        <f>C122+D122+E122</f>
        <v>153384.35999999999</v>
      </c>
      <c r="G122" s="42">
        <v>430208</v>
      </c>
      <c r="H122" s="37">
        <v>5617.89</v>
      </c>
      <c r="I122" s="37">
        <f>F122+G122+H122</f>
        <v>589210.25</v>
      </c>
    </row>
    <row r="123" spans="1:10" ht="7.5" customHeight="1">
      <c r="A123" s="66"/>
      <c r="B123" s="40"/>
      <c r="C123" s="36"/>
      <c r="D123" s="31"/>
      <c r="E123" s="31"/>
      <c r="F123" s="36"/>
      <c r="G123" s="34"/>
      <c r="H123" s="36"/>
      <c r="I123" s="36"/>
    </row>
    <row r="124" spans="1:10">
      <c r="A124" s="66"/>
      <c r="B124" s="40" t="s">
        <v>20</v>
      </c>
      <c r="C124" s="36">
        <v>622504.41</v>
      </c>
      <c r="D124" s="31">
        <v>40528</v>
      </c>
      <c r="E124" s="31">
        <v>5750</v>
      </c>
      <c r="F124" s="36">
        <f>C124+D124+E124</f>
        <v>668782.41</v>
      </c>
      <c r="G124" s="34">
        <v>116101.59</v>
      </c>
      <c r="H124" s="36">
        <v>1881</v>
      </c>
      <c r="I124" s="36"/>
      <c r="J124" s="15"/>
    </row>
    <row r="125" spans="1:10">
      <c r="A125" s="66"/>
      <c r="B125" s="40" t="s">
        <v>64</v>
      </c>
      <c r="C125" s="36">
        <v>11427.7</v>
      </c>
      <c r="D125" s="31"/>
      <c r="E125" s="31"/>
      <c r="F125" s="36">
        <f t="shared" ref="F125:F127" si="9">C125+D125+E125</f>
        <v>11427.7</v>
      </c>
      <c r="G125" s="34"/>
      <c r="H125" s="36"/>
      <c r="I125" s="36"/>
    </row>
    <row r="126" spans="1:10">
      <c r="A126" s="66"/>
      <c r="B126" s="40" t="s">
        <v>68</v>
      </c>
      <c r="C126" s="36">
        <v>783.85</v>
      </c>
      <c r="D126" s="31"/>
      <c r="E126" s="31"/>
      <c r="F126" s="36">
        <f t="shared" si="9"/>
        <v>783.85</v>
      </c>
      <c r="G126" s="34"/>
      <c r="H126" s="36"/>
      <c r="I126" s="36"/>
    </row>
    <row r="127" spans="1:10">
      <c r="A127" s="66"/>
      <c r="B127" s="40" t="s">
        <v>70</v>
      </c>
      <c r="C127" s="36">
        <v>6284.21</v>
      </c>
      <c r="D127" s="31"/>
      <c r="E127" s="31"/>
      <c r="F127" s="36">
        <f t="shared" si="9"/>
        <v>6284.21</v>
      </c>
      <c r="G127" s="34"/>
      <c r="H127" s="36"/>
      <c r="I127" s="36"/>
    </row>
    <row r="128" spans="1:10">
      <c r="A128" s="66"/>
      <c r="B128" s="59" t="s">
        <v>123</v>
      </c>
      <c r="C128" s="29">
        <v>8517.1299999999992</v>
      </c>
      <c r="D128" s="32"/>
      <c r="E128" s="32"/>
      <c r="F128" s="29">
        <f t="shared" ref="F128" si="10">C128+D128+E128</f>
        <v>8517.1299999999992</v>
      </c>
      <c r="G128" s="35"/>
      <c r="H128" s="29"/>
      <c r="I128" s="29"/>
    </row>
    <row r="129" spans="1:11">
      <c r="A129" s="66"/>
      <c r="B129" s="40"/>
      <c r="C129" s="36">
        <f>SUM(C124:C128)</f>
        <v>649517.29999999993</v>
      </c>
      <c r="D129" s="36">
        <f>SUM(D124:D128)</f>
        <v>40528</v>
      </c>
      <c r="E129" s="36">
        <f>SUM(E124:E128)</f>
        <v>5750</v>
      </c>
      <c r="F129" s="36">
        <f>C129+D129+E129</f>
        <v>695795.29999999993</v>
      </c>
      <c r="G129" s="34">
        <f>SUM(G124:G128)</f>
        <v>116101.59</v>
      </c>
      <c r="H129" s="36">
        <f>SUM(H124:H128)</f>
        <v>1881</v>
      </c>
      <c r="I129" s="36">
        <f>SUM(F129:H129)</f>
        <v>813777.8899999999</v>
      </c>
      <c r="J129" s="15"/>
    </row>
    <row r="130" spans="1:11" ht="7.5" customHeight="1">
      <c r="A130" s="66"/>
      <c r="B130" s="40"/>
      <c r="C130" s="36"/>
      <c r="D130" s="31"/>
      <c r="E130" s="31"/>
      <c r="F130" s="36"/>
      <c r="G130" s="34"/>
      <c r="H130" s="36"/>
      <c r="I130" s="36"/>
    </row>
    <row r="131" spans="1:11">
      <c r="A131" s="66"/>
      <c r="B131" s="40" t="s">
        <v>17</v>
      </c>
      <c r="C131" s="36">
        <v>-481809.09</v>
      </c>
      <c r="D131" s="31">
        <v>-42602.66</v>
      </c>
      <c r="E131" s="31">
        <v>-5524.74</v>
      </c>
      <c r="F131" s="36">
        <f>C131+D131+E131</f>
        <v>-529936.49</v>
      </c>
      <c r="G131" s="34"/>
      <c r="H131" s="36"/>
      <c r="I131" s="36"/>
    </row>
    <row r="132" spans="1:11">
      <c r="A132" s="66"/>
      <c r="B132" s="40" t="s">
        <v>60</v>
      </c>
      <c r="C132" s="36">
        <v>-159006.97</v>
      </c>
      <c r="D132" s="31"/>
      <c r="E132" s="31"/>
      <c r="F132" s="36">
        <f t="shared" ref="F132:F138" si="11">C132+D132+E132</f>
        <v>-159006.97</v>
      </c>
      <c r="G132" s="34"/>
      <c r="H132" s="36"/>
      <c r="I132" s="36"/>
    </row>
    <row r="133" spans="1:11">
      <c r="A133" s="66"/>
      <c r="B133" s="40" t="s">
        <v>67</v>
      </c>
      <c r="C133" s="36"/>
      <c r="D133" s="31"/>
      <c r="E133" s="31"/>
      <c r="F133" s="36"/>
      <c r="G133" s="34">
        <v>-1244.0999999999999</v>
      </c>
      <c r="H133" s="36"/>
      <c r="I133" s="36"/>
      <c r="J133" s="15"/>
    </row>
    <row r="134" spans="1:11">
      <c r="A134" s="66"/>
      <c r="B134" s="40" t="s">
        <v>65</v>
      </c>
      <c r="C134" s="36"/>
      <c r="D134" s="31"/>
      <c r="E134" s="31"/>
      <c r="F134" s="36"/>
      <c r="G134" s="34">
        <v>-105461.72</v>
      </c>
      <c r="H134" s="36"/>
      <c r="I134" s="36"/>
      <c r="J134" s="15"/>
    </row>
    <row r="135" spans="1:11">
      <c r="A135" s="66"/>
      <c r="B135" s="40" t="s">
        <v>66</v>
      </c>
      <c r="C135" s="36"/>
      <c r="D135" s="31"/>
      <c r="E135" s="31"/>
      <c r="F135" s="36"/>
      <c r="G135" s="34">
        <v>-9395.77</v>
      </c>
      <c r="H135" s="36"/>
      <c r="I135" s="36"/>
      <c r="J135" s="15"/>
    </row>
    <row r="136" spans="1:11">
      <c r="A136" s="66"/>
      <c r="B136" s="40" t="s">
        <v>69</v>
      </c>
      <c r="C136" s="36">
        <v>-6284.21</v>
      </c>
      <c r="D136" s="31"/>
      <c r="E136" s="31"/>
      <c r="F136" s="36">
        <f t="shared" si="11"/>
        <v>-6284.21</v>
      </c>
      <c r="G136" s="34">
        <v>6284.21</v>
      </c>
      <c r="H136" s="36"/>
      <c r="I136" s="36"/>
      <c r="J136" s="15"/>
    </row>
    <row r="137" spans="1:11">
      <c r="A137" s="66"/>
      <c r="B137" s="40" t="s">
        <v>61</v>
      </c>
      <c r="C137" s="36">
        <v>-4000</v>
      </c>
      <c r="D137" s="31"/>
      <c r="E137" s="31"/>
      <c r="F137" s="36">
        <f t="shared" si="11"/>
        <v>-4000</v>
      </c>
      <c r="G137" s="34"/>
      <c r="H137" s="36"/>
      <c r="I137" s="36"/>
    </row>
    <row r="138" spans="1:11">
      <c r="A138" s="66"/>
      <c r="B138" s="40" t="s">
        <v>15</v>
      </c>
      <c r="C138" s="29">
        <f>-2.43-28176-2105.84-3846.1</f>
        <v>-34130.370000000003</v>
      </c>
      <c r="D138" s="32">
        <v>-2066.5</v>
      </c>
      <c r="E138" s="32">
        <v>-538.04999999999995</v>
      </c>
      <c r="F138" s="29">
        <f t="shared" si="11"/>
        <v>-36734.920000000006</v>
      </c>
      <c r="G138" s="35"/>
      <c r="H138" s="29">
        <v>-111.8</v>
      </c>
      <c r="I138" s="29"/>
      <c r="J138" s="15"/>
    </row>
    <row r="139" spans="1:11">
      <c r="A139" s="66"/>
      <c r="B139" s="40" t="s">
        <v>18</v>
      </c>
      <c r="C139" s="33">
        <f t="shared" ref="C139:H139" si="12">SUM(C131:C138)</f>
        <v>-685230.64</v>
      </c>
      <c r="D139" s="33">
        <f t="shared" si="12"/>
        <v>-44669.16</v>
      </c>
      <c r="E139" s="33">
        <f t="shared" si="12"/>
        <v>-6062.79</v>
      </c>
      <c r="F139" s="33">
        <f t="shared" si="12"/>
        <v>-735962.59</v>
      </c>
      <c r="G139" s="69">
        <f t="shared" si="12"/>
        <v>-109817.38</v>
      </c>
      <c r="H139" s="33">
        <f t="shared" si="12"/>
        <v>-111.8</v>
      </c>
      <c r="I139" s="33">
        <f>F139+G139+H139</f>
        <v>-845891.77</v>
      </c>
      <c r="J139" s="17"/>
    </row>
    <row r="140" spans="1:11" ht="14.25">
      <c r="A140" s="66"/>
      <c r="B140" s="40" t="s">
        <v>16</v>
      </c>
      <c r="C140" s="39"/>
      <c r="D140" s="68"/>
      <c r="E140" s="68"/>
      <c r="F140" s="39"/>
      <c r="G140" s="43"/>
      <c r="H140" s="39"/>
      <c r="I140" s="39"/>
    </row>
    <row r="141" spans="1:11" ht="7.5" customHeight="1">
      <c r="A141" s="66"/>
      <c r="B141" s="40"/>
      <c r="C141" s="39"/>
      <c r="D141" s="68"/>
      <c r="E141" s="68"/>
      <c r="F141" s="39"/>
      <c r="G141" s="43"/>
      <c r="H141" s="39"/>
      <c r="I141" s="39"/>
    </row>
    <row r="142" spans="1:11">
      <c r="A142" s="66"/>
      <c r="B142" s="40" t="s">
        <v>14</v>
      </c>
      <c r="C142" s="36">
        <f t="shared" ref="C142:I142" si="13">C129+C139</f>
        <v>-35713.340000000084</v>
      </c>
      <c r="D142" s="36">
        <f t="shared" si="13"/>
        <v>-4141.1600000000035</v>
      </c>
      <c r="E142" s="36">
        <f t="shared" si="13"/>
        <v>-312.78999999999996</v>
      </c>
      <c r="F142" s="36">
        <f t="shared" si="13"/>
        <v>-40167.290000000037</v>
      </c>
      <c r="G142" s="34">
        <f t="shared" si="13"/>
        <v>6284.2099999999919</v>
      </c>
      <c r="H142" s="36">
        <f t="shared" si="13"/>
        <v>1769.2</v>
      </c>
      <c r="I142" s="36">
        <f t="shared" si="13"/>
        <v>-32113.880000000121</v>
      </c>
    </row>
    <row r="143" spans="1:11" ht="7.5" customHeight="1">
      <c r="A143" s="66"/>
      <c r="B143" s="40"/>
      <c r="C143" s="36"/>
      <c r="D143" s="31"/>
      <c r="E143" s="31"/>
      <c r="F143" s="36"/>
      <c r="G143" s="34"/>
      <c r="H143" s="36"/>
      <c r="I143" s="36"/>
    </row>
    <row r="144" spans="1:11">
      <c r="A144" s="66"/>
      <c r="B144" s="58" t="s">
        <v>71</v>
      </c>
      <c r="C144" s="29">
        <f t="shared" ref="C144:I144" si="14">C122+C142</f>
        <v>117671.0199999999</v>
      </c>
      <c r="D144" s="29">
        <f t="shared" si="14"/>
        <v>-4141.1600000000035</v>
      </c>
      <c r="E144" s="29">
        <f t="shared" si="14"/>
        <v>-312.78999999999996</v>
      </c>
      <c r="F144" s="75">
        <f t="shared" si="14"/>
        <v>113217.06999999995</v>
      </c>
      <c r="G144" s="35">
        <f t="shared" si="14"/>
        <v>436492.20999999996</v>
      </c>
      <c r="H144" s="29">
        <f t="shared" si="14"/>
        <v>7387.09</v>
      </c>
      <c r="I144" s="29">
        <f t="shared" si="14"/>
        <v>557096.36999999988</v>
      </c>
      <c r="J144" s="6">
        <v>12</v>
      </c>
      <c r="K144" s="15"/>
    </row>
    <row r="145" spans="1:10" ht="7.5" customHeight="1">
      <c r="A145" s="66"/>
      <c r="B145" s="40"/>
      <c r="C145" s="55"/>
      <c r="D145" s="40"/>
      <c r="E145" s="40"/>
      <c r="F145" s="40"/>
      <c r="G145" s="6"/>
      <c r="H145" s="6"/>
    </row>
    <row r="146" spans="1:10">
      <c r="A146" s="66"/>
      <c r="B146" s="40" t="s">
        <v>24</v>
      </c>
      <c r="C146" s="44">
        <f>C144/C147</f>
        <v>2.0606962934407003</v>
      </c>
      <c r="D146" s="44">
        <f>D144/D147</f>
        <v>-1.11248834766537</v>
      </c>
      <c r="E146" s="44">
        <f>E144/E147</f>
        <v>-0.61910110691612263</v>
      </c>
      <c r="F146" s="44">
        <f>F144/F147</f>
        <v>1.846024320339434</v>
      </c>
      <c r="G146" s="6"/>
      <c r="H146" s="6"/>
    </row>
    <row r="147" spans="1:10">
      <c r="A147" s="66"/>
      <c r="B147" s="59" t="s">
        <v>25</v>
      </c>
      <c r="C147" s="29">
        <f>C139/J144*-1</f>
        <v>57102.553333333337</v>
      </c>
      <c r="D147" s="29">
        <f>D139/J144*-1</f>
        <v>3722.4300000000003</v>
      </c>
      <c r="E147" s="29">
        <f>E139/J144*-1</f>
        <v>505.23250000000002</v>
      </c>
      <c r="F147" s="41">
        <f>F139/J144*-1</f>
        <v>61330.215833333328</v>
      </c>
      <c r="G147" s="6"/>
      <c r="H147" s="6"/>
      <c r="J147" s="15"/>
    </row>
    <row r="148" spans="1:10" s="6" customFormat="1" ht="14.25">
      <c r="A148" s="64"/>
      <c r="B148" s="65" t="s">
        <v>81</v>
      </c>
      <c r="C148" s="65"/>
      <c r="D148" s="14"/>
      <c r="E148" s="12"/>
      <c r="G148" s="7"/>
      <c r="I148" s="22"/>
    </row>
    <row r="149" spans="1:10" s="6" customFormat="1" ht="14.25">
      <c r="A149" s="64"/>
      <c r="B149" s="65"/>
      <c r="C149" s="65"/>
      <c r="D149" s="14"/>
      <c r="E149" s="12"/>
      <c r="G149" s="7"/>
      <c r="I149" s="22"/>
    </row>
    <row r="150" spans="1:10" s="6" customFormat="1" ht="14.25">
      <c r="A150" s="64"/>
      <c r="B150" s="65"/>
      <c r="C150" s="65"/>
      <c r="D150" s="14"/>
      <c r="E150" s="12"/>
      <c r="G150" s="7"/>
      <c r="I150" s="22"/>
    </row>
    <row r="151" spans="1:10">
      <c r="A151" s="66"/>
      <c r="B151" s="73" t="s">
        <v>87</v>
      </c>
      <c r="C151" s="100"/>
    </row>
    <row r="152" spans="1:10">
      <c r="A152" s="66"/>
    </row>
    <row r="153" spans="1:10">
      <c r="A153" s="66" t="s">
        <v>73</v>
      </c>
      <c r="B153" s="8" t="s">
        <v>109</v>
      </c>
    </row>
    <row r="154" spans="1:10" s="6" customFormat="1">
      <c r="A154" s="64"/>
      <c r="B154" s="119" t="s">
        <v>110</v>
      </c>
      <c r="D154" s="7"/>
      <c r="G154" s="7"/>
    </row>
    <row r="155" spans="1:10" s="6" customFormat="1">
      <c r="A155" s="64"/>
      <c r="B155" s="6" t="s">
        <v>124</v>
      </c>
      <c r="D155" s="7"/>
      <c r="G155" s="7"/>
    </row>
    <row r="156" spans="1:10" s="6" customFormat="1">
      <c r="A156" s="64"/>
      <c r="B156" s="6" t="s">
        <v>125</v>
      </c>
      <c r="D156" s="7"/>
      <c r="G156" s="7"/>
    </row>
    <row r="157" spans="1:10" s="6" customFormat="1">
      <c r="A157" s="64"/>
      <c r="B157" s="119" t="s">
        <v>122</v>
      </c>
      <c r="D157" s="7"/>
      <c r="G157" s="7"/>
    </row>
    <row r="158" spans="1:10" s="6" customFormat="1">
      <c r="A158" s="64"/>
      <c r="B158" s="119" t="s">
        <v>111</v>
      </c>
      <c r="D158" s="7"/>
      <c r="G158" s="7"/>
    </row>
    <row r="159" spans="1:10">
      <c r="B159" s="120" t="s">
        <v>112</v>
      </c>
    </row>
    <row r="160" spans="1:10">
      <c r="B160" s="120" t="s">
        <v>120</v>
      </c>
    </row>
    <row r="161" spans="1:3">
      <c r="B161" s="120" t="s">
        <v>113</v>
      </c>
      <c r="C161" s="53"/>
    </row>
    <row r="162" spans="1:3">
      <c r="B162" s="8" t="s">
        <v>126</v>
      </c>
    </row>
    <row r="164" spans="1:3">
      <c r="A164" s="11" t="s">
        <v>115</v>
      </c>
      <c r="B164" s="8" t="s">
        <v>114</v>
      </c>
    </row>
    <row r="165" spans="1:3">
      <c r="B165" s="120" t="s">
        <v>117</v>
      </c>
    </row>
    <row r="166" spans="1:3">
      <c r="B166" s="120" t="s">
        <v>116</v>
      </c>
    </row>
    <row r="167" spans="1:3">
      <c r="B167" s="120" t="s">
        <v>118</v>
      </c>
    </row>
    <row r="168" spans="1:3">
      <c r="B168" s="120" t="s">
        <v>119</v>
      </c>
    </row>
    <row r="169" spans="1:3">
      <c r="B169" s="120" t="s">
        <v>121</v>
      </c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October 2012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  <ignoredErrors>
    <ignoredError sqref="F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2012-10-24T14:45:49Z</cp:lastPrinted>
  <dcterms:created xsi:type="dcterms:W3CDTF">2001-08-13T15:36:03Z</dcterms:created>
  <dcterms:modified xsi:type="dcterms:W3CDTF">2012-10-24T15:59:42Z</dcterms:modified>
</cp:coreProperties>
</file>