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D186" i="1"/>
  <c r="G160"/>
  <c r="D162"/>
  <c r="G150"/>
  <c r="D70"/>
  <c r="D17"/>
  <c r="D8"/>
  <c r="D13" s="1"/>
  <c r="D132"/>
  <c r="D128"/>
  <c r="D109"/>
  <c r="D90"/>
  <c r="E68"/>
  <c r="E8"/>
  <c r="E51"/>
  <c r="E36"/>
  <c r="E33"/>
  <c r="F17" l="1"/>
  <c r="F8"/>
  <c r="F13" s="1"/>
  <c r="D91" l="1"/>
  <c r="D113" l="1"/>
  <c r="D130" l="1"/>
  <c r="E30"/>
  <c r="D30"/>
  <c r="D97" l="1"/>
  <c r="D110" s="1"/>
  <c r="G143" l="1"/>
  <c r="I163"/>
  <c r="I153"/>
  <c r="G156"/>
  <c r="G161"/>
  <c r="G162"/>
  <c r="F153"/>
  <c r="D51"/>
  <c r="D36"/>
  <c r="D33"/>
  <c r="I166" l="1"/>
  <c r="I168" s="1"/>
  <c r="G151"/>
  <c r="G149"/>
  <c r="E74"/>
  <c r="E73"/>
  <c r="D74"/>
  <c r="D73"/>
  <c r="E65"/>
  <c r="D65"/>
  <c r="E13"/>
  <c r="D137"/>
  <c r="E52"/>
  <c r="E54" s="1"/>
  <c r="G152"/>
  <c r="E163"/>
  <c r="E171" s="1"/>
  <c r="F163"/>
  <c r="E153"/>
  <c r="H153"/>
  <c r="D153"/>
  <c r="H163"/>
  <c r="G148"/>
  <c r="E17"/>
  <c r="D34"/>
  <c r="D52"/>
  <c r="D54" s="1"/>
  <c r="D126"/>
  <c r="E59"/>
  <c r="D120" s="1"/>
  <c r="G146"/>
  <c r="J146" s="1"/>
  <c r="D93"/>
  <c r="D88"/>
  <c r="E21"/>
  <c r="F68"/>
  <c r="F67"/>
  <c r="D83"/>
  <c r="F50"/>
  <c r="F32"/>
  <c r="G153" l="1"/>
  <c r="J153" s="1"/>
  <c r="F166"/>
  <c r="F168" s="1"/>
  <c r="F171"/>
  <c r="G155"/>
  <c r="G163" s="1"/>
  <c r="E166"/>
  <c r="E168" s="1"/>
  <c r="E170" s="1"/>
  <c r="E34"/>
  <c r="E70"/>
  <c r="D75"/>
  <c r="E75"/>
  <c r="D40"/>
  <c r="D44" s="1"/>
  <c r="H166"/>
  <c r="H168" s="1"/>
  <c r="D134"/>
  <c r="F51"/>
  <c r="D37"/>
  <c r="F33"/>
  <c r="D136"/>
  <c r="F36"/>
  <c r="D112"/>
  <c r="D114" s="1"/>
  <c r="D163"/>
  <c r="D171" s="1"/>
  <c r="F170" l="1"/>
  <c r="D138"/>
  <c r="J163"/>
  <c r="J166" s="1"/>
  <c r="J168" s="1"/>
  <c r="G171"/>
  <c r="E37"/>
  <c r="E40"/>
  <c r="E44" s="1"/>
  <c r="D115"/>
  <c r="G166"/>
  <c r="G168" s="1"/>
  <c r="D166"/>
  <c r="D168" s="1"/>
  <c r="G170" l="1"/>
  <c r="D170"/>
</calcChain>
</file>

<file path=xl/sharedStrings.xml><?xml version="1.0" encoding="utf-8"?>
<sst xmlns="http://schemas.openxmlformats.org/spreadsheetml/2006/main" count="144" uniqueCount="122">
  <si>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</si>
  <si>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</si>
  <si>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</si>
  <si>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</si>
  <si>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</si>
  <si>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</si>
  <si>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</si>
  <si>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</si>
  <si>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</si>
  <si>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</si>
  <si>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</si>
  <si>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</si>
  <si>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</si>
  <si>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</si>
  <si>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</si>
  <si>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</si>
  <si>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</si>
  <si>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</si>
  <si>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</si>
  <si>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</si>
  <si>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</si>
  <si>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</si>
  <si>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</si>
  <si>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</si>
  <si>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</si>
  <si>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</si>
  <si>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</si>
  <si>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</si>
  <si>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</si>
  <si>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</si>
  <si>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</si>
  <si>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</si>
  <si>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</si>
  <si>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</si>
  <si>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</si>
  <si>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</si>
  <si>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</si>
  <si>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</si>
  <si>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</si>
  <si>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</si>
  <si>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</si>
  <si>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</si>
  <si>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</si>
  <si>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</si>
  <si>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</si>
  <si>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</si>
  <si>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</si>
  <si>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</si>
  <si>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</si>
  <si>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</si>
  <si>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</si>
  <si>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</si>
  <si>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</si>
  <si>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</si>
  <si>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</si>
  <si>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</si>
  <si>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</si>
  <si>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</si>
  <si>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</si>
  <si>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</si>
  <si>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</si>
  <si>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</si>
  <si>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</si>
  <si>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</si>
  <si>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</si>
  <si>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</si>
  <si>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</si>
  <si>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</si>
  <si>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</si>
  <si>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</si>
  <si>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</si>
  <si>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</si>
  <si>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</si>
  <si>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</si>
  <si>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</si>
  <si>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</si>
  <si>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</si>
  <si>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</si>
  <si>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</si>
  <si>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</si>
  <si>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</si>
  <si>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</si>
  <si>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</si>
  <si>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</si>
  <si>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t>Less: YTD gross claims- prescription</t>
  </si>
  <si>
    <t xml:space="preserve">Less: other expense- </t>
  </si>
  <si>
    <t>Wellness</t>
  </si>
  <si>
    <t>Fund</t>
  </si>
  <si>
    <t>Plus: reimbursment from excess loss fund</t>
  </si>
  <si>
    <t>Plus: Prescription formulary rebate</t>
  </si>
  <si>
    <t>Architect fees- 2010 lighting project</t>
  </si>
  <si>
    <t>Building repairs-storm repairs</t>
  </si>
  <si>
    <t xml:space="preserve">mo/EE  </t>
  </si>
  <si>
    <t xml:space="preserve">mo/EE </t>
  </si>
  <si>
    <t>Less: Stop Loss insurance</t>
  </si>
  <si>
    <t>Less: reimbursement for large claims over 40K</t>
  </si>
  <si>
    <t>CUA garbage disposal replacement</t>
  </si>
  <si>
    <t>Exterior pinting - bid ad</t>
  </si>
  <si>
    <t xml:space="preserve">Transfers from General Fund-2011-12 </t>
  </si>
  <si>
    <t>CNT-mixer</t>
  </si>
  <si>
    <t>EET-Education Solutions-PMI grant-PO</t>
  </si>
  <si>
    <t>Less: Large claims management(adj)</t>
  </si>
  <si>
    <t>ECVT Foundation-ECF (5/31/12)</t>
  </si>
  <si>
    <t xml:space="preserve">Technology - wireless </t>
  </si>
  <si>
    <t>Transition Center-laptops</t>
  </si>
  <si>
    <t>Technology-server</t>
  </si>
  <si>
    <t>Architect fees- 2012-building painting</t>
  </si>
  <si>
    <t>Plus: Interest allocation</t>
  </si>
  <si>
    <t>Less: PA Trust refund</t>
  </si>
  <si>
    <t>Plus: PA Trust refund</t>
  </si>
  <si>
    <t xml:space="preserve">Account balance -06/30/12 YTD </t>
  </si>
  <si>
    <t>Other information:</t>
  </si>
  <si>
    <t xml:space="preserve">Fiscal year 2011-12 is closed and audited </t>
  </si>
  <si>
    <t>Annual Financial Report is due to PDE by  October 30</t>
  </si>
  <si>
    <t>AFR is not yet posted to the PDE webpage</t>
  </si>
  <si>
    <t>Capital Projects Fund:</t>
  </si>
  <si>
    <t xml:space="preserve">Building Painting Project - Contract </t>
  </si>
  <si>
    <t>Amount paid in July</t>
  </si>
  <si>
    <t>Balance to be paid</t>
  </si>
  <si>
    <t>Work completed for the schematic design</t>
  </si>
  <si>
    <t>and presentations for the proposed renovations</t>
  </si>
  <si>
    <t>HRLC Architects-invoice paid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</si>
</sst>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10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u val="singleAccounting"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43" fontId="3" fillId="0" borderId="0" xfId="1" applyFont="1" applyFill="1" applyBorder="1"/>
    <xf numFmtId="44" fontId="3" fillId="0" borderId="0" xfId="2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5" xfId="2" applyNumberFormat="1" applyFont="1" applyFill="1" applyBorder="1"/>
    <xf numFmtId="44" fontId="3" fillId="0" borderId="5" xfId="2" applyFont="1" applyFill="1" applyBorder="1"/>
    <xf numFmtId="44" fontId="3" fillId="0" borderId="6" xfId="2" applyFont="1" applyFill="1" applyBorder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165" fontId="3" fillId="0" borderId="8" xfId="2" applyNumberFormat="1" applyFont="1" applyFill="1" applyBorder="1"/>
    <xf numFmtId="10" fontId="3" fillId="0" borderId="5" xfId="3" applyNumberFormat="1" applyFont="1" applyFill="1" applyBorder="1"/>
    <xf numFmtId="165" fontId="3" fillId="0" borderId="5" xfId="0" applyNumberFormat="1" applyFont="1" applyFill="1" applyBorder="1"/>
    <xf numFmtId="0" fontId="3" fillId="0" borderId="9" xfId="0" applyFont="1" applyFill="1" applyBorder="1"/>
    <xf numFmtId="14" fontId="3" fillId="0" borderId="9" xfId="0" applyNumberFormat="1" applyFont="1" applyFill="1" applyBorder="1" applyAlignment="1">
      <alignment horizontal="center"/>
    </xf>
    <xf numFmtId="0" fontId="3" fillId="0" borderId="12" xfId="0" applyFont="1" applyFill="1" applyBorder="1"/>
    <xf numFmtId="167" fontId="3" fillId="0" borderId="14" xfId="1" applyNumberFormat="1" applyFont="1" applyFill="1" applyBorder="1"/>
    <xf numFmtId="165" fontId="3" fillId="0" borderId="13" xfId="2" applyNumberFormat="1" applyFont="1" applyFill="1" applyBorder="1"/>
    <xf numFmtId="165" fontId="3" fillId="0" borderId="5" xfId="2" applyNumberFormat="1" applyFont="1" applyFill="1" applyBorder="1" applyAlignment="1">
      <alignment horizontal="center"/>
    </xf>
    <xf numFmtId="165" fontId="3" fillId="0" borderId="12" xfId="0" applyNumberFormat="1" applyFont="1" applyFill="1" applyBorder="1"/>
    <xf numFmtId="165" fontId="3" fillId="0" borderId="14" xfId="0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1" xfId="0" applyNumberFormat="1" applyFont="1" applyFill="1" applyBorder="1"/>
    <xf numFmtId="165" fontId="3" fillId="0" borderId="6" xfId="0" applyNumberFormat="1" applyFont="1" applyFill="1" applyBorder="1"/>
    <xf numFmtId="165" fontId="3" fillId="0" borderId="5" xfId="2" applyNumberFormat="1" applyFont="1" applyFill="1" applyBorder="1"/>
    <xf numFmtId="165" fontId="3" fillId="0" borderId="9" xfId="2" applyNumberFormat="1" applyFont="1" applyFill="1" applyBorder="1"/>
    <xf numFmtId="165" fontId="3" fillId="0" borderId="14" xfId="2" applyNumberFormat="1" applyFont="1" applyFill="1" applyBorder="1"/>
    <xf numFmtId="165" fontId="3" fillId="0" borderId="12" xfId="2" applyNumberFormat="1" applyFont="1" applyFill="1" applyBorder="1"/>
    <xf numFmtId="165" fontId="3" fillId="0" borderId="8" xfId="0" applyNumberFormat="1" applyFont="1" applyFill="1" applyBorder="1"/>
    <xf numFmtId="165" fontId="4" fillId="0" borderId="14" xfId="2" applyNumberFormat="1" applyFont="1" applyFill="1" applyBorder="1"/>
    <xf numFmtId="165" fontId="4" fillId="0" borderId="12" xfId="2" applyNumberFormat="1" applyFont="1" applyFill="1" applyBorder="1"/>
    <xf numFmtId="165" fontId="4" fillId="0" borderId="0" xfId="0" applyNumberFormat="1" applyFont="1" applyFill="1" applyBorder="1"/>
    <xf numFmtId="165" fontId="6" fillId="0" borderId="14" xfId="2" applyNumberFormat="1" applyFont="1" applyFill="1" applyBorder="1"/>
    <xf numFmtId="165" fontId="4" fillId="0" borderId="13" xfId="2" applyNumberFormat="1" applyFont="1" applyFill="1" applyBorder="1"/>
    <xf numFmtId="0" fontId="3" fillId="0" borderId="14" xfId="0" applyFont="1" applyFill="1" applyBorder="1"/>
    <xf numFmtId="166" fontId="3" fillId="0" borderId="0" xfId="1" applyNumberFormat="1" applyFont="1" applyFill="1" applyBorder="1"/>
    <xf numFmtId="165" fontId="3" fillId="0" borderId="13" xfId="1" applyNumberFormat="1" applyFont="1" applyFill="1" applyBorder="1"/>
    <xf numFmtId="165" fontId="3" fillId="0" borderId="3" xfId="2" applyNumberFormat="1" applyFont="1" applyFill="1" applyBorder="1"/>
    <xf numFmtId="165" fontId="4" fillId="0" borderId="3" xfId="2" applyNumberFormat="1" applyFont="1" applyFill="1" applyBorder="1"/>
    <xf numFmtId="165" fontId="4" fillId="0" borderId="5" xfId="2" applyNumberFormat="1" applyFont="1" applyFill="1" applyBorder="1"/>
    <xf numFmtId="165" fontId="4" fillId="0" borderId="9" xfId="2" applyNumberFormat="1" applyFont="1" applyFill="1" applyBorder="1"/>
    <xf numFmtId="166" fontId="3" fillId="0" borderId="14" xfId="1" applyNumberFormat="1" applyFont="1" applyFill="1" applyBorder="1"/>
    <xf numFmtId="0" fontId="8" fillId="0" borderId="0" xfId="0" applyFont="1" applyFill="1" applyBorder="1"/>
    <xf numFmtId="0" fontId="7" fillId="0" borderId="4" xfId="0" applyFont="1" applyFill="1" applyBorder="1"/>
    <xf numFmtId="165" fontId="8" fillId="0" borderId="5" xfId="2" applyNumberFormat="1" applyFont="1" applyFill="1" applyBorder="1" applyAlignment="1">
      <alignment horizontal="center"/>
    </xf>
    <xf numFmtId="165" fontId="8" fillId="0" borderId="14" xfId="2" applyNumberFormat="1" applyFont="1" applyFill="1" applyBorder="1" applyAlignment="1">
      <alignment horizontal="center"/>
    </xf>
    <xf numFmtId="44" fontId="8" fillId="0" borderId="0" xfId="2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4" fontId="8" fillId="0" borderId="14" xfId="2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2" xfId="0" applyFont="1" applyFill="1" applyBorder="1"/>
    <xf numFmtId="168" fontId="7" fillId="2" borderId="6" xfId="2" quotePrefix="1" applyNumberFormat="1" applyFont="1" applyFill="1" applyBorder="1" applyAlignment="1">
      <alignment horizontal="center"/>
    </xf>
    <xf numFmtId="0" fontId="7" fillId="2" borderId="1" xfId="0" applyFont="1" applyFill="1" applyBorder="1"/>
    <xf numFmtId="0" fontId="8" fillId="2" borderId="2" xfId="0" applyFont="1" applyFill="1" applyBorder="1"/>
    <xf numFmtId="164" fontId="7" fillId="2" borderId="2" xfId="2" applyNumberFormat="1" applyFont="1" applyFill="1" applyBorder="1" applyAlignment="1">
      <alignment horizontal="left" wrapText="1"/>
    </xf>
    <xf numFmtId="0" fontId="8" fillId="2" borderId="3" xfId="0" applyFont="1" applyFill="1" applyBorder="1"/>
    <xf numFmtId="0" fontId="7" fillId="2" borderId="7" xfId="0" applyFont="1" applyFill="1" applyBorder="1"/>
    <xf numFmtId="0" fontId="8" fillId="2" borderId="8" xfId="0" applyFont="1" applyFill="1" applyBorder="1"/>
    <xf numFmtId="44" fontId="7" fillId="2" borderId="10" xfId="2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0" xfId="0" applyFont="1" applyFill="1" applyBorder="1"/>
    <xf numFmtId="165" fontId="8" fillId="2" borderId="0" xfId="2" applyNumberFormat="1" applyFont="1" applyFill="1" applyBorder="1"/>
    <xf numFmtId="0" fontId="8" fillId="2" borderId="5" xfId="0" applyFont="1" applyFill="1" applyBorder="1"/>
    <xf numFmtId="164" fontId="7" fillId="2" borderId="10" xfId="2" applyNumberFormat="1" applyFont="1" applyFill="1" applyBorder="1"/>
    <xf numFmtId="0" fontId="7" fillId="2" borderId="4" xfId="0" applyFont="1" applyFill="1" applyBorder="1"/>
    <xf numFmtId="44" fontId="8" fillId="2" borderId="0" xfId="2" applyFont="1" applyFill="1" applyBorder="1"/>
    <xf numFmtId="44" fontId="8" fillId="2" borderId="8" xfId="2" applyFont="1" applyFill="1" applyBorder="1" applyAlignment="1">
      <alignment horizontal="center"/>
    </xf>
    <xf numFmtId="14" fontId="8" fillId="2" borderId="8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164" fontId="7" fillId="2" borderId="3" xfId="2" applyNumberFormat="1" applyFont="1" applyFill="1" applyBorder="1"/>
    <xf numFmtId="14" fontId="8" fillId="2" borderId="9" xfId="0" applyNumberFormat="1" applyFont="1" applyFill="1" applyBorder="1" applyAlignment="1">
      <alignment horizontal="center"/>
    </xf>
    <xf numFmtId="164" fontId="7" fillId="2" borderId="6" xfId="2" applyNumberFormat="1" applyFont="1" applyFill="1" applyBorder="1"/>
    <xf numFmtId="0" fontId="7" fillId="2" borderId="12" xfId="0" applyFont="1" applyFill="1" applyBorder="1"/>
    <xf numFmtId="44" fontId="8" fillId="2" borderId="1" xfId="2" applyFont="1" applyFill="1" applyBorder="1" applyAlignment="1">
      <alignment horizontal="center"/>
    </xf>
    <xf numFmtId="44" fontId="8" fillId="2" borderId="2" xfId="2" applyFont="1" applyFill="1" applyBorder="1" applyAlignment="1">
      <alignment horizontal="center"/>
    </xf>
    <xf numFmtId="44" fontId="8" fillId="2" borderId="12" xfId="2" applyFont="1" applyFill="1" applyBorder="1" applyAlignment="1">
      <alignment horizontal="center"/>
    </xf>
    <xf numFmtId="165" fontId="8" fillId="2" borderId="3" xfId="2" applyNumberFormat="1" applyFont="1" applyFill="1" applyBorder="1" applyAlignment="1">
      <alignment horizontal="center"/>
    </xf>
    <xf numFmtId="165" fontId="8" fillId="2" borderId="12" xfId="2" applyNumberFormat="1" applyFont="1" applyFill="1" applyBorder="1" applyAlignment="1">
      <alignment horizontal="center"/>
    </xf>
    <xf numFmtId="0" fontId="7" fillId="2" borderId="14" xfId="0" applyFont="1" applyFill="1" applyBorder="1"/>
    <xf numFmtId="165" fontId="8" fillId="2" borderId="7" xfId="2" applyNumberFormat="1" applyFont="1" applyFill="1" applyBorder="1" applyAlignment="1">
      <alignment horizontal="center"/>
    </xf>
    <xf numFmtId="165" fontId="8" fillId="2" borderId="8" xfId="2" applyNumberFormat="1" applyFont="1" applyFill="1" applyBorder="1" applyAlignment="1">
      <alignment horizontal="center"/>
    </xf>
    <xf numFmtId="165" fontId="8" fillId="2" borderId="13" xfId="2" applyNumberFormat="1" applyFont="1" applyFill="1" applyBorder="1" applyAlignment="1">
      <alignment horizontal="center"/>
    </xf>
    <xf numFmtId="165" fontId="8" fillId="2" borderId="5" xfId="2" applyNumberFormat="1" applyFont="1" applyFill="1" applyBorder="1" applyAlignment="1">
      <alignment horizontal="center"/>
    </xf>
    <xf numFmtId="165" fontId="8" fillId="2" borderId="14" xfId="2" applyNumberFormat="1" applyFont="1" applyFill="1" applyBorder="1" applyAlignment="1">
      <alignment horizontal="center"/>
    </xf>
    <xf numFmtId="0" fontId="7" fillId="2" borderId="13" xfId="0" applyFont="1" applyFill="1" applyBorder="1"/>
    <xf numFmtId="0" fontId="8" fillId="2" borderId="8" xfId="0" applyFont="1" applyFill="1" applyBorder="1" applyAlignment="1">
      <alignment horizontal="center"/>
    </xf>
    <xf numFmtId="44" fontId="8" fillId="2" borderId="13" xfId="2" applyFont="1" applyFill="1" applyBorder="1" applyAlignment="1">
      <alignment horizontal="center"/>
    </xf>
    <xf numFmtId="165" fontId="8" fillId="2" borderId="9" xfId="2" applyNumberFormat="1" applyFont="1" applyFill="1" applyBorder="1" applyAlignment="1">
      <alignment horizontal="center"/>
    </xf>
    <xf numFmtId="44" fontId="7" fillId="2" borderId="8" xfId="2" applyFont="1" applyFill="1" applyBorder="1" applyAlignment="1">
      <alignment horizontal="center"/>
    </xf>
    <xf numFmtId="44" fontId="7" fillId="2" borderId="9" xfId="2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4" fontId="2" fillId="0" borderId="0" xfId="0" applyNumberFormat="1" applyFont="1" applyFill="1"/>
    <xf numFmtId="44" fontId="3" fillId="0" borderId="8" xfId="2" applyFont="1" applyFill="1" applyBorder="1"/>
    <xf numFmtId="0" fontId="9" fillId="0" borderId="0" xfId="0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336600"/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2"/>
  <sheetViews>
    <sheetView tabSelected="1" topLeftCell="A178" zoomScaleNormal="100" workbookViewId="0">
      <selection activeCell="B192" sqref="B192"/>
    </sheetView>
  </sheetViews>
  <sheetFormatPr defaultColWidth="9.21875" defaultRowHeight="12"/>
  <cols>
    <col min="1" max="1" width="2.77734375" style="16" customWidth="1"/>
    <col min="2" max="2" width="29.5546875" style="12" customWidth="1"/>
    <col min="3" max="3" width="2.44140625" style="12" customWidth="1"/>
    <col min="4" max="4" width="12.44140625" style="13" customWidth="1"/>
    <col min="5" max="5" width="11.21875" style="12" customWidth="1"/>
    <col min="6" max="6" width="11.6640625" style="12" customWidth="1"/>
    <col min="7" max="7" width="9.33203125" style="13" customWidth="1"/>
    <col min="8" max="8" width="8.33203125" style="12" customWidth="1"/>
    <col min="9" max="9" width="7.5546875" style="12" customWidth="1"/>
    <col min="10" max="10" width="8.77734375" style="12" customWidth="1"/>
    <col min="11" max="11" width="9.77734375" style="12" bestFit="1" customWidth="1"/>
    <col min="12" max="16384" width="9.21875" style="12"/>
  </cols>
  <sheetData>
    <row r="1" spans="1:10" s="1" customFormat="1">
      <c r="A1" s="124" t="s">
        <v>32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13.2" customHeight="1">
      <c r="A2" s="125">
        <v>41144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1" customFormat="1">
      <c r="A3" s="2"/>
      <c r="B3" s="3"/>
      <c r="C3" s="3"/>
      <c r="D3" s="3"/>
      <c r="E3" s="3"/>
      <c r="F3" s="3"/>
      <c r="G3" s="3"/>
    </row>
    <row r="4" spans="1:10" s="1" customFormat="1">
      <c r="A4" s="2"/>
      <c r="B4" s="3"/>
      <c r="C4" s="3"/>
      <c r="D4" s="3"/>
      <c r="E4" s="3"/>
      <c r="F4" s="3"/>
      <c r="G4" s="3"/>
    </row>
    <row r="5" spans="1:10" s="1" customFormat="1">
      <c r="A5" s="4">
        <v>1</v>
      </c>
      <c r="B5" s="81" t="s">
        <v>27</v>
      </c>
      <c r="C5" s="82"/>
      <c r="D5" s="83">
        <v>41121</v>
      </c>
      <c r="E5" s="83">
        <v>41090</v>
      </c>
      <c r="F5" s="83">
        <v>41060</v>
      </c>
      <c r="G5" s="6"/>
    </row>
    <row r="6" spans="1:10" s="1" customFormat="1">
      <c r="A6" s="4"/>
      <c r="B6" s="7"/>
      <c r="C6" s="5"/>
      <c r="D6" s="35"/>
      <c r="E6" s="35"/>
      <c r="F6" s="36"/>
      <c r="G6" s="6"/>
    </row>
    <row r="7" spans="1:10">
      <c r="A7" s="8"/>
      <c r="B7" s="9" t="s">
        <v>0</v>
      </c>
      <c r="C7" s="10"/>
      <c r="D7" s="37"/>
      <c r="E7" s="37"/>
      <c r="F7" s="37"/>
      <c r="G7" s="11"/>
    </row>
    <row r="8" spans="1:10">
      <c r="A8" s="8"/>
      <c r="B8" s="9" t="s">
        <v>15</v>
      </c>
      <c r="C8" s="10"/>
      <c r="D8" s="37">
        <f>1572.31+1104887.6+105382.51</f>
        <v>1211842.4200000002</v>
      </c>
      <c r="E8" s="37">
        <f>79675.5+1037801.06+105382.51</f>
        <v>1222859.07</v>
      </c>
      <c r="F8" s="37">
        <f>190427.69+1072314.73+105370.53</f>
        <v>1368112.95</v>
      </c>
      <c r="G8" s="11"/>
    </row>
    <row r="9" spans="1:10" ht="7.5" customHeight="1">
      <c r="A9" s="8"/>
      <c r="B9" s="9"/>
      <c r="C9" s="10"/>
      <c r="D9" s="37"/>
      <c r="E9" s="37"/>
      <c r="F9" s="37"/>
      <c r="G9" s="11"/>
    </row>
    <row r="10" spans="1:10">
      <c r="A10" s="8"/>
      <c r="B10" s="9" t="s">
        <v>43</v>
      </c>
      <c r="C10" s="10"/>
      <c r="D10" s="37">
        <v>406975.99</v>
      </c>
      <c r="E10" s="37">
        <v>393871.09</v>
      </c>
      <c r="F10" s="37">
        <v>413067.02</v>
      </c>
      <c r="G10" s="11"/>
    </row>
    <row r="11" spans="1:10">
      <c r="A11" s="8"/>
      <c r="B11" s="9" t="s">
        <v>1</v>
      </c>
      <c r="C11" s="10"/>
      <c r="D11" s="37">
        <v>50578.77</v>
      </c>
      <c r="E11" s="37">
        <v>10666.4</v>
      </c>
      <c r="F11" s="37">
        <v>7627.48</v>
      </c>
      <c r="G11" s="11"/>
    </row>
    <row r="12" spans="1:10">
      <c r="A12" s="8"/>
      <c r="B12" s="9" t="s">
        <v>2</v>
      </c>
      <c r="C12" s="10"/>
      <c r="D12" s="37">
        <v>300.33</v>
      </c>
      <c r="E12" s="37">
        <v>300.27</v>
      </c>
      <c r="F12" s="37">
        <v>1063.3900000000001</v>
      </c>
      <c r="G12" s="11"/>
    </row>
    <row r="13" spans="1:10">
      <c r="A13" s="8"/>
      <c r="B13" s="9" t="s">
        <v>41</v>
      </c>
      <c r="C13" s="10"/>
      <c r="D13" s="38">
        <f>SUM(D8:D12)</f>
        <v>1669697.5100000002</v>
      </c>
      <c r="E13" s="38">
        <f>SUM(E8:E12)</f>
        <v>1627696.83</v>
      </c>
      <c r="F13" s="38">
        <f>SUM(F8:F12)</f>
        <v>1789870.8399999999</v>
      </c>
      <c r="G13" s="11"/>
    </row>
    <row r="14" spans="1:10">
      <c r="A14" s="8"/>
      <c r="B14" s="9"/>
      <c r="C14" s="10"/>
      <c r="D14" s="37"/>
      <c r="E14" s="37"/>
      <c r="F14" s="37"/>
      <c r="G14" s="11"/>
    </row>
    <row r="15" spans="1:10">
      <c r="A15" s="8"/>
      <c r="B15" s="9" t="s">
        <v>44</v>
      </c>
      <c r="C15" s="10"/>
      <c r="D15" s="37">
        <v>41637.46</v>
      </c>
      <c r="E15" s="37">
        <v>41605.839999999997</v>
      </c>
      <c r="F15" s="37">
        <v>38595.199999999997</v>
      </c>
      <c r="G15" s="11"/>
    </row>
    <row r="16" spans="1:10">
      <c r="A16" s="8"/>
      <c r="B16" s="9" t="s">
        <v>102</v>
      </c>
      <c r="C16" s="10"/>
      <c r="D16" s="37">
        <v>181985.85</v>
      </c>
      <c r="E16" s="37">
        <v>177658.66</v>
      </c>
      <c r="F16" s="37">
        <v>191722.62</v>
      </c>
    </row>
    <row r="17" spans="1:9">
      <c r="A17" s="8"/>
      <c r="B17" s="14" t="s">
        <v>26</v>
      </c>
      <c r="C17" s="15"/>
      <c r="D17" s="38">
        <f>SUM(D15:D16)</f>
        <v>223623.31</v>
      </c>
      <c r="E17" s="38">
        <f>SUM(E15:E16)</f>
        <v>219264.5</v>
      </c>
      <c r="F17" s="38">
        <f>SUM(F15:F16)</f>
        <v>230317.82</v>
      </c>
    </row>
    <row r="18" spans="1:9">
      <c r="A18" s="8"/>
      <c r="B18" s="10"/>
      <c r="C18" s="10"/>
      <c r="D18" s="11"/>
      <c r="E18" s="10"/>
    </row>
    <row r="19" spans="1:9">
      <c r="A19" s="8"/>
      <c r="B19" s="10"/>
      <c r="C19" s="10"/>
      <c r="D19" s="11"/>
      <c r="E19" s="10"/>
    </row>
    <row r="20" spans="1:9" ht="16.2" customHeight="1"/>
    <row r="21" spans="1:9" ht="12" customHeight="1">
      <c r="A21" s="2">
        <v>2</v>
      </c>
      <c r="B21" s="84" t="s">
        <v>12</v>
      </c>
      <c r="C21" s="85"/>
      <c r="D21" s="85"/>
      <c r="E21" s="86">
        <f>E5</f>
        <v>41090</v>
      </c>
      <c r="F21" s="87"/>
    </row>
    <row r="22" spans="1:9">
      <c r="B22" s="88" t="s">
        <v>33</v>
      </c>
      <c r="C22" s="89"/>
      <c r="D22" s="122" t="s">
        <v>66</v>
      </c>
      <c r="E22" s="122"/>
      <c r="F22" s="123"/>
    </row>
    <row r="24" spans="1:9">
      <c r="B24" s="84" t="s">
        <v>3</v>
      </c>
      <c r="C24" s="85"/>
      <c r="D24" s="90" t="s">
        <v>4</v>
      </c>
      <c r="E24" s="91" t="s">
        <v>34</v>
      </c>
      <c r="F24" s="92" t="s">
        <v>6</v>
      </c>
    </row>
    <row r="25" spans="1:9">
      <c r="B25" s="29" t="s">
        <v>64</v>
      </c>
      <c r="C25" s="10"/>
      <c r="D25" s="34"/>
      <c r="E25" s="27"/>
      <c r="F25" s="39"/>
    </row>
    <row r="26" spans="1:9">
      <c r="B26" s="9" t="s">
        <v>72</v>
      </c>
      <c r="C26" s="10"/>
      <c r="D26" s="17">
        <v>279253</v>
      </c>
      <c r="E26" s="17">
        <v>393446</v>
      </c>
      <c r="F26" s="40"/>
    </row>
    <row r="27" spans="1:9">
      <c r="B27" s="9" t="s">
        <v>59</v>
      </c>
      <c r="C27" s="10"/>
      <c r="D27" s="17">
        <v>86250</v>
      </c>
      <c r="E27" s="17">
        <v>86250</v>
      </c>
      <c r="F27" s="40"/>
    </row>
    <row r="28" spans="1:9">
      <c r="B28" s="9" t="s">
        <v>57</v>
      </c>
      <c r="C28" s="10"/>
      <c r="D28" s="17">
        <v>552084</v>
      </c>
      <c r="E28" s="17">
        <v>552084</v>
      </c>
      <c r="F28" s="40"/>
    </row>
    <row r="29" spans="1:9">
      <c r="B29" s="9" t="s">
        <v>58</v>
      </c>
      <c r="C29" s="10"/>
      <c r="D29" s="41">
        <v>202009</v>
      </c>
      <c r="E29" s="41">
        <v>202009</v>
      </c>
      <c r="F29" s="40"/>
    </row>
    <row r="30" spans="1:9">
      <c r="B30" s="9"/>
      <c r="C30" s="10"/>
      <c r="D30" s="17">
        <f>SUM(D26:D29)</f>
        <v>1119596</v>
      </c>
      <c r="E30" s="17">
        <f>SUM(E26:E29)</f>
        <v>1233789</v>
      </c>
      <c r="F30" s="40"/>
    </row>
    <row r="31" spans="1:9" ht="6" customHeight="1">
      <c r="B31" s="9"/>
      <c r="C31" s="10"/>
      <c r="D31" s="17"/>
      <c r="E31" s="17"/>
      <c r="F31" s="40"/>
    </row>
    <row r="32" spans="1:9">
      <c r="B32" s="9" t="s">
        <v>60</v>
      </c>
      <c r="C32" s="10"/>
      <c r="D32" s="17">
        <v>3815770</v>
      </c>
      <c r="E32" s="17">
        <v>3815770</v>
      </c>
      <c r="F32" s="42">
        <f>E32/D32</f>
        <v>1</v>
      </c>
      <c r="G32" s="31"/>
      <c r="H32" s="24"/>
      <c r="I32" s="24"/>
    </row>
    <row r="33" spans="2:9">
      <c r="B33" s="9" t="s">
        <v>51</v>
      </c>
      <c r="C33" s="10"/>
      <c r="D33" s="41">
        <f>5932131-D32</f>
        <v>2116361</v>
      </c>
      <c r="E33" s="41">
        <f>5742365.96-E32</f>
        <v>1926595.96</v>
      </c>
      <c r="F33" s="42">
        <f>E33/D33</f>
        <v>0.910334276619159</v>
      </c>
      <c r="H33" s="24"/>
      <c r="I33" s="24"/>
    </row>
    <row r="34" spans="2:9">
      <c r="B34" s="9" t="s">
        <v>52</v>
      </c>
      <c r="C34" s="10"/>
      <c r="D34" s="17">
        <f>SUM(D32:D33)</f>
        <v>5932131</v>
      </c>
      <c r="E34" s="17">
        <f>SUM(E32:E33)</f>
        <v>5742365.96</v>
      </c>
      <c r="F34" s="42"/>
      <c r="H34" s="24"/>
      <c r="I34" s="24"/>
    </row>
    <row r="35" spans="2:9">
      <c r="B35" s="9"/>
      <c r="C35" s="10"/>
      <c r="D35" s="17"/>
      <c r="E35" s="17"/>
      <c r="F35" s="42"/>
      <c r="H35" s="24"/>
      <c r="I35" s="24"/>
    </row>
    <row r="36" spans="2:9">
      <c r="B36" s="9" t="s">
        <v>24</v>
      </c>
      <c r="C36" s="10"/>
      <c r="D36" s="41">
        <f>5632825+321863</f>
        <v>5954688</v>
      </c>
      <c r="E36" s="41">
        <f>5149842.88+321863.3</f>
        <v>5471706.1799999997</v>
      </c>
      <c r="F36" s="42">
        <f>E36/D36</f>
        <v>0.91889049098794084</v>
      </c>
    </row>
    <row r="37" spans="2:9">
      <c r="B37" s="9" t="s">
        <v>14</v>
      </c>
      <c r="C37" s="10"/>
      <c r="D37" s="17">
        <f>D34-D36</f>
        <v>-22557</v>
      </c>
      <c r="E37" s="17">
        <f>E34-E36</f>
        <v>270659.78000000026</v>
      </c>
      <c r="F37" s="40"/>
    </row>
    <row r="38" spans="2:9" ht="7.5" customHeight="1">
      <c r="B38" s="9"/>
      <c r="C38" s="10"/>
      <c r="D38" s="17"/>
      <c r="E38" s="17"/>
      <c r="F38" s="40"/>
    </row>
    <row r="39" spans="2:9">
      <c r="B39" s="29" t="s">
        <v>65</v>
      </c>
      <c r="C39" s="10"/>
      <c r="D39" s="17"/>
      <c r="E39" s="17"/>
      <c r="F39" s="40"/>
    </row>
    <row r="40" spans="2:9">
      <c r="B40" s="9" t="s">
        <v>72</v>
      </c>
      <c r="C40" s="10"/>
      <c r="D40" s="17">
        <f>D30+D34-D36-D41-D42-D43</f>
        <v>185777</v>
      </c>
      <c r="E40" s="17">
        <f>E30+E34-E36-E41-E42-E43</f>
        <v>627061.78000000026</v>
      </c>
      <c r="F40" s="43"/>
    </row>
    <row r="41" spans="2:9">
      <c r="B41" s="9" t="s">
        <v>59</v>
      </c>
      <c r="C41" s="10"/>
      <c r="D41" s="17">
        <v>128250</v>
      </c>
      <c r="E41" s="17">
        <v>128250</v>
      </c>
      <c r="F41" s="40"/>
    </row>
    <row r="42" spans="2:9">
      <c r="B42" s="9" t="s">
        <v>57</v>
      </c>
      <c r="C42" s="10"/>
      <c r="D42" s="17">
        <v>552084</v>
      </c>
      <c r="E42" s="17">
        <v>547128</v>
      </c>
      <c r="F42" s="40"/>
    </row>
    <row r="43" spans="2:9">
      <c r="B43" s="9" t="s">
        <v>58</v>
      </c>
      <c r="C43" s="10"/>
      <c r="D43" s="41">
        <v>230928</v>
      </c>
      <c r="E43" s="41">
        <v>202009</v>
      </c>
      <c r="F43" s="40"/>
    </row>
    <row r="44" spans="2:9">
      <c r="B44" s="14"/>
      <c r="C44" s="15"/>
      <c r="D44" s="41">
        <f>SUM(D40:D43)</f>
        <v>1097039</v>
      </c>
      <c r="E44" s="41">
        <f>SUM(E40:E43)</f>
        <v>1504448.7800000003</v>
      </c>
      <c r="F44" s="44"/>
    </row>
    <row r="45" spans="2:9" ht="6.75" customHeight="1">
      <c r="B45" s="10"/>
      <c r="C45" s="10"/>
      <c r="D45" s="17"/>
      <c r="E45" s="17"/>
      <c r="F45" s="10"/>
    </row>
    <row r="46" spans="2:9" ht="8.25" customHeight="1">
      <c r="D46" s="18"/>
      <c r="E46" s="19"/>
    </row>
    <row r="47" spans="2:9">
      <c r="B47" s="84" t="s">
        <v>5</v>
      </c>
      <c r="C47" s="82"/>
      <c r="D47" s="90" t="s">
        <v>4</v>
      </c>
      <c r="E47" s="91" t="s">
        <v>34</v>
      </c>
      <c r="F47" s="92" t="s">
        <v>6</v>
      </c>
    </row>
    <row r="48" spans="2:9">
      <c r="B48" s="93" t="s">
        <v>67</v>
      </c>
      <c r="C48" s="94"/>
      <c r="D48" s="95">
        <v>146004</v>
      </c>
      <c r="E48" s="95">
        <v>148105</v>
      </c>
      <c r="F48" s="96"/>
    </row>
    <row r="49" spans="1:9" ht="6.75" customHeight="1">
      <c r="B49" s="9"/>
      <c r="C49" s="10"/>
      <c r="D49" s="17"/>
      <c r="E49" s="17"/>
      <c r="F49" s="40"/>
    </row>
    <row r="50" spans="1:9">
      <c r="B50" s="9" t="s">
        <v>13</v>
      </c>
      <c r="C50" s="10"/>
      <c r="D50" s="17">
        <v>347710</v>
      </c>
      <c r="E50" s="17">
        <v>346906.42</v>
      </c>
      <c r="F50" s="42">
        <f>E50/D50</f>
        <v>0.9976889361824508</v>
      </c>
      <c r="G50" s="24"/>
      <c r="I50" s="22"/>
    </row>
    <row r="51" spans="1:9">
      <c r="B51" s="9" t="s">
        <v>24</v>
      </c>
      <c r="C51" s="10"/>
      <c r="D51" s="41">
        <f>301891+41999+7200</f>
        <v>351090</v>
      </c>
      <c r="E51" s="41">
        <f>304560.06+39561.88+2440.27</f>
        <v>346562.21</v>
      </c>
      <c r="F51" s="42">
        <f>E51/D51</f>
        <v>0.98710362015437647</v>
      </c>
    </row>
    <row r="52" spans="1:9">
      <c r="B52" s="9" t="s">
        <v>14</v>
      </c>
      <c r="C52" s="10"/>
      <c r="D52" s="17">
        <f>D50-D51</f>
        <v>-3380</v>
      </c>
      <c r="E52" s="17">
        <f>E50-E51</f>
        <v>344.20999999996275</v>
      </c>
      <c r="F52" s="40"/>
    </row>
    <row r="53" spans="1:9" ht="4.5" customHeight="1">
      <c r="B53" s="9"/>
      <c r="C53" s="10"/>
      <c r="D53" s="17"/>
      <c r="E53" s="17"/>
      <c r="F53" s="40"/>
    </row>
    <row r="54" spans="1:9">
      <c r="B54" s="14" t="s">
        <v>68</v>
      </c>
      <c r="C54" s="15"/>
      <c r="D54" s="41">
        <f>D48+D52</f>
        <v>142624</v>
      </c>
      <c r="E54" s="41">
        <f>E48+E52</f>
        <v>148449.20999999996</v>
      </c>
      <c r="F54" s="44"/>
    </row>
    <row r="55" spans="1:9" ht="6.75" customHeight="1"/>
    <row r="56" spans="1:9" ht="6.75" customHeight="1"/>
    <row r="57" spans="1:9" ht="12" customHeight="1"/>
    <row r="58" spans="1:9" ht="6.75" customHeight="1">
      <c r="D58" s="11"/>
      <c r="E58" s="10"/>
      <c r="F58" s="10"/>
    </row>
    <row r="59" spans="1:9">
      <c r="A59" s="2">
        <v>3</v>
      </c>
      <c r="B59" s="84" t="s">
        <v>16</v>
      </c>
      <c r="C59" s="85"/>
      <c r="D59" s="97"/>
      <c r="E59" s="97">
        <f>E5</f>
        <v>41090</v>
      </c>
      <c r="F59" s="87"/>
    </row>
    <row r="60" spans="1:9">
      <c r="A60" s="2"/>
      <c r="B60" s="98" t="s">
        <v>17</v>
      </c>
      <c r="C60" s="94"/>
      <c r="D60" s="99"/>
      <c r="E60" s="94"/>
      <c r="F60" s="96"/>
    </row>
    <row r="61" spans="1:9">
      <c r="A61" s="2"/>
      <c r="B61" s="93"/>
      <c r="C61" s="94"/>
      <c r="D61" s="100" t="s">
        <v>4</v>
      </c>
      <c r="E61" s="101" t="s">
        <v>35</v>
      </c>
      <c r="F61" s="102" t="s">
        <v>6</v>
      </c>
    </row>
    <row r="62" spans="1:9">
      <c r="A62" s="2"/>
      <c r="B62" s="29" t="s">
        <v>64</v>
      </c>
      <c r="C62" s="10"/>
      <c r="D62" s="34"/>
      <c r="E62" s="27"/>
      <c r="F62" s="39"/>
    </row>
    <row r="63" spans="1:9">
      <c r="A63" s="2"/>
      <c r="B63" s="9" t="s">
        <v>73</v>
      </c>
      <c r="C63" s="10"/>
      <c r="D63" s="17">
        <v>23263</v>
      </c>
      <c r="E63" s="17">
        <v>23264</v>
      </c>
      <c r="F63" s="40"/>
    </row>
    <row r="64" spans="1:9">
      <c r="A64" s="2"/>
      <c r="B64" s="9" t="s">
        <v>74</v>
      </c>
      <c r="C64" s="10"/>
      <c r="D64" s="41">
        <v>37636</v>
      </c>
      <c r="E64" s="41">
        <v>37635.839999999997</v>
      </c>
      <c r="F64" s="40"/>
    </row>
    <row r="65" spans="1:6">
      <c r="A65" s="2"/>
      <c r="B65" s="9"/>
      <c r="C65" s="10"/>
      <c r="D65" s="17">
        <f>SUM(D63:D64)</f>
        <v>60899</v>
      </c>
      <c r="E65" s="17">
        <f>SUM(E63:E64)</f>
        <v>60899.839999999997</v>
      </c>
      <c r="F65" s="40"/>
    </row>
    <row r="66" spans="1:6">
      <c r="A66" s="2"/>
      <c r="B66" s="9"/>
      <c r="C66" s="10"/>
      <c r="D66" s="17"/>
      <c r="E66" s="26"/>
      <c r="F66" s="40"/>
    </row>
    <row r="67" spans="1:6">
      <c r="A67" s="2"/>
      <c r="B67" s="9" t="s">
        <v>62</v>
      </c>
      <c r="C67" s="10"/>
      <c r="D67" s="17">
        <v>198000</v>
      </c>
      <c r="E67" s="17">
        <v>196335.66</v>
      </c>
      <c r="F67" s="42">
        <f>E67/D67</f>
        <v>0.99159424242424243</v>
      </c>
    </row>
    <row r="68" spans="1:6">
      <c r="A68" s="2"/>
      <c r="B68" s="9" t="s">
        <v>61</v>
      </c>
      <c r="C68" s="10"/>
      <c r="D68" s="17">
        <v>194000</v>
      </c>
      <c r="E68" s="17">
        <f>208131.89-4017.03</f>
        <v>204114.86000000002</v>
      </c>
      <c r="F68" s="42">
        <f>E68/D68</f>
        <v>1.0521384536082474</v>
      </c>
    </row>
    <row r="69" spans="1:6" ht="13.8">
      <c r="A69" s="2"/>
      <c r="B69" s="9" t="s">
        <v>63</v>
      </c>
      <c r="C69" s="10"/>
      <c r="D69" s="21">
        <v>4000</v>
      </c>
      <c r="E69" s="21">
        <v>4017.03</v>
      </c>
      <c r="F69" s="42"/>
    </row>
    <row r="70" spans="1:6">
      <c r="A70" s="2"/>
      <c r="B70" s="9" t="s">
        <v>18</v>
      </c>
      <c r="C70" s="10"/>
      <c r="D70" s="17">
        <f>D67-D68-D69</f>
        <v>0</v>
      </c>
      <c r="E70" s="17">
        <f>E67-E68-E69</f>
        <v>-11796.230000000012</v>
      </c>
      <c r="F70" s="40"/>
    </row>
    <row r="71" spans="1:6">
      <c r="A71" s="2"/>
      <c r="B71" s="9"/>
      <c r="C71" s="10"/>
      <c r="D71" s="17"/>
      <c r="E71" s="17"/>
      <c r="F71" s="40"/>
    </row>
    <row r="72" spans="1:6">
      <c r="A72" s="2"/>
      <c r="B72" s="29" t="s">
        <v>69</v>
      </c>
      <c r="C72" s="10"/>
      <c r="D72" s="17"/>
      <c r="E72" s="17"/>
      <c r="F72" s="40"/>
    </row>
    <row r="73" spans="1:6">
      <c r="A73" s="2"/>
      <c r="B73" s="9" t="s">
        <v>73</v>
      </c>
      <c r="C73" s="10"/>
      <c r="D73" s="17">
        <f>D63+D67-D68</f>
        <v>27263</v>
      </c>
      <c r="E73" s="17">
        <f>E63+E67-E68</f>
        <v>15484.799999999988</v>
      </c>
      <c r="F73" s="40"/>
    </row>
    <row r="74" spans="1:6">
      <c r="A74" s="2"/>
      <c r="B74" s="9" t="s">
        <v>75</v>
      </c>
      <c r="C74" s="10"/>
      <c r="D74" s="41">
        <f>D64</f>
        <v>37636</v>
      </c>
      <c r="E74" s="41">
        <f>E64-E69</f>
        <v>33618.81</v>
      </c>
      <c r="F74" s="40"/>
    </row>
    <row r="75" spans="1:6">
      <c r="A75" s="2"/>
      <c r="B75" s="29"/>
      <c r="C75" s="10"/>
      <c r="D75" s="17">
        <f>SUM(D73:D74)</f>
        <v>64899</v>
      </c>
      <c r="E75" s="17">
        <f>SUM(E73:E74)</f>
        <v>49103.609999999986</v>
      </c>
      <c r="F75" s="43"/>
    </row>
    <row r="76" spans="1:6">
      <c r="B76" s="14"/>
      <c r="C76" s="15"/>
      <c r="D76" s="41"/>
      <c r="E76" s="41"/>
      <c r="F76" s="44"/>
    </row>
    <row r="77" spans="1:6" ht="12" customHeight="1">
      <c r="B77" s="10"/>
      <c r="C77" s="10"/>
      <c r="D77" s="17"/>
      <c r="E77" s="17"/>
      <c r="F77" s="10"/>
    </row>
    <row r="78" spans="1:6" ht="12" customHeight="1">
      <c r="B78" s="10"/>
      <c r="C78" s="10"/>
      <c r="D78" s="17"/>
      <c r="E78" s="17"/>
      <c r="F78" s="10"/>
    </row>
    <row r="79" spans="1:6" ht="12" customHeight="1">
      <c r="B79" s="10"/>
      <c r="C79" s="10"/>
      <c r="D79" s="17"/>
      <c r="E79" s="17"/>
      <c r="F79" s="10"/>
    </row>
    <row r="80" spans="1:6" ht="12" customHeight="1">
      <c r="B80" s="10"/>
      <c r="C80" s="10"/>
      <c r="D80" s="17"/>
      <c r="E80" s="17"/>
      <c r="F80" s="10"/>
    </row>
    <row r="81" spans="1:6" ht="12" customHeight="1">
      <c r="B81" s="10"/>
      <c r="C81" s="10"/>
      <c r="D81" s="17"/>
      <c r="E81" s="17"/>
      <c r="F81" s="10"/>
    </row>
    <row r="82" spans="1:6" ht="12" customHeight="1">
      <c r="B82" s="10"/>
      <c r="C82" s="10"/>
      <c r="D82" s="17"/>
      <c r="E82" s="17"/>
      <c r="F82" s="10"/>
    </row>
    <row r="83" spans="1:6">
      <c r="A83" s="2">
        <v>4</v>
      </c>
      <c r="B83" s="84" t="s">
        <v>45</v>
      </c>
      <c r="C83" s="85"/>
      <c r="D83" s="103">
        <f>E5</f>
        <v>41090</v>
      </c>
      <c r="E83" s="5"/>
      <c r="F83" s="10"/>
    </row>
    <row r="84" spans="1:6">
      <c r="B84" s="93"/>
      <c r="C84" s="94"/>
      <c r="D84" s="104" t="s">
        <v>35</v>
      </c>
      <c r="E84" s="8"/>
      <c r="F84" s="8"/>
    </row>
    <row r="85" spans="1:6">
      <c r="B85" s="9" t="s">
        <v>70</v>
      </c>
      <c r="C85" s="10"/>
      <c r="D85" s="46"/>
      <c r="E85" s="10"/>
      <c r="F85" s="10"/>
    </row>
    <row r="86" spans="1:6">
      <c r="B86" s="9" t="s">
        <v>53</v>
      </c>
      <c r="C86" s="10"/>
      <c r="D86" s="47">
        <v>16926</v>
      </c>
      <c r="E86" s="10"/>
      <c r="F86" s="10"/>
    </row>
    <row r="87" spans="1:6">
      <c r="B87" s="9" t="s">
        <v>76</v>
      </c>
      <c r="C87" s="10"/>
      <c r="D87" s="48">
        <v>371812.05</v>
      </c>
      <c r="E87" s="10"/>
      <c r="F87" s="10"/>
    </row>
    <row r="88" spans="1:6">
      <c r="B88" s="9"/>
      <c r="C88" s="10"/>
      <c r="D88" s="48">
        <f>SUM(D86:D87)</f>
        <v>388738.05</v>
      </c>
      <c r="E88" s="10"/>
      <c r="F88" s="10"/>
    </row>
    <row r="89" spans="1:6">
      <c r="B89" s="9" t="s">
        <v>28</v>
      </c>
      <c r="C89" s="10"/>
      <c r="D89" s="49"/>
      <c r="E89" s="10"/>
      <c r="F89" s="10"/>
    </row>
    <row r="90" spans="1:6">
      <c r="B90" s="9" t="s">
        <v>98</v>
      </c>
      <c r="C90" s="10"/>
      <c r="D90" s="50">
        <f>66800+2435+10000</f>
        <v>79235</v>
      </c>
      <c r="E90" s="10"/>
      <c r="F90" s="10"/>
    </row>
    <row r="91" spans="1:6">
      <c r="B91" s="9" t="s">
        <v>71</v>
      </c>
      <c r="C91" s="10"/>
      <c r="D91" s="51">
        <f>14411+4872.5</f>
        <v>19283.5</v>
      </c>
      <c r="E91" s="10"/>
      <c r="F91" s="10"/>
    </row>
    <row r="92" spans="1:6">
      <c r="B92" s="9" t="s">
        <v>7</v>
      </c>
      <c r="C92" s="10"/>
      <c r="D92" s="52">
        <v>303.23</v>
      </c>
      <c r="E92" s="20"/>
      <c r="F92" s="20"/>
    </row>
    <row r="93" spans="1:6">
      <c r="B93" s="9"/>
      <c r="C93" s="10"/>
      <c r="D93" s="53">
        <f>SUM(D90:D92)</f>
        <v>98821.73</v>
      </c>
      <c r="E93" s="10"/>
      <c r="F93" s="10"/>
    </row>
    <row r="94" spans="1:6">
      <c r="B94" s="9" t="s">
        <v>29</v>
      </c>
      <c r="C94" s="10"/>
      <c r="D94" s="50"/>
      <c r="E94" s="10"/>
      <c r="F94" s="10"/>
    </row>
    <row r="95" spans="1:6">
      <c r="B95" s="9" t="s">
        <v>79</v>
      </c>
      <c r="C95" s="10"/>
      <c r="D95" s="51">
        <v>3058.51</v>
      </c>
      <c r="E95" s="10"/>
      <c r="F95" s="10"/>
    </row>
    <row r="96" spans="1:6">
      <c r="B96" s="9" t="s">
        <v>80</v>
      </c>
      <c r="C96" s="10"/>
      <c r="D96" s="51">
        <v>10059</v>
      </c>
      <c r="E96" s="10"/>
      <c r="F96" s="10"/>
    </row>
    <row r="97" spans="2:7">
      <c r="B97" s="9" t="s">
        <v>91</v>
      </c>
      <c r="C97" s="10"/>
      <c r="D97" s="51">
        <f>1205+439.6+18686+9602.5</f>
        <v>29933.1</v>
      </c>
      <c r="E97" s="20"/>
      <c r="F97" s="20"/>
    </row>
    <row r="98" spans="2:7">
      <c r="B98" s="9" t="s">
        <v>77</v>
      </c>
      <c r="C98" s="10"/>
      <c r="D98" s="51">
        <v>2183.4499999999998</v>
      </c>
      <c r="E98" s="20"/>
      <c r="F98" s="10"/>
      <c r="G98" s="11"/>
    </row>
    <row r="99" spans="2:7">
      <c r="B99" s="9" t="s">
        <v>81</v>
      </c>
      <c r="C99" s="10"/>
      <c r="D99" s="51">
        <v>3068</v>
      </c>
      <c r="E99" s="20"/>
      <c r="F99" s="10"/>
      <c r="G99" s="11"/>
    </row>
    <row r="100" spans="2:7">
      <c r="B100" s="9" t="s">
        <v>90</v>
      </c>
      <c r="C100" s="10"/>
      <c r="D100" s="51">
        <v>1588</v>
      </c>
      <c r="E100" s="20"/>
      <c r="F100" s="10"/>
      <c r="G100" s="11"/>
    </row>
    <row r="101" spans="2:7">
      <c r="B101" s="9" t="s">
        <v>106</v>
      </c>
      <c r="C101" s="10"/>
      <c r="D101" s="51">
        <v>3394.22</v>
      </c>
      <c r="E101" s="20"/>
      <c r="F101" s="10"/>
      <c r="G101" s="11"/>
    </row>
    <row r="102" spans="2:7">
      <c r="B102" s="9" t="s">
        <v>82</v>
      </c>
      <c r="C102" s="10"/>
      <c r="D102" s="51">
        <v>3968.2</v>
      </c>
      <c r="E102" s="20"/>
      <c r="F102" s="10"/>
      <c r="G102" s="11"/>
    </row>
    <row r="103" spans="2:7">
      <c r="B103" s="9" t="s">
        <v>96</v>
      </c>
      <c r="C103" s="10"/>
      <c r="D103" s="51">
        <v>4829.29</v>
      </c>
      <c r="E103" s="20"/>
      <c r="F103" s="10"/>
      <c r="G103" s="11"/>
    </row>
    <row r="104" spans="2:7">
      <c r="B104" s="9" t="s">
        <v>97</v>
      </c>
      <c r="C104" s="10"/>
      <c r="D104" s="51">
        <v>880</v>
      </c>
      <c r="E104" s="20"/>
      <c r="F104" s="10"/>
      <c r="G104" s="11"/>
    </row>
    <row r="105" spans="2:7">
      <c r="B105" s="9" t="s">
        <v>99</v>
      </c>
      <c r="C105" s="10"/>
      <c r="D105" s="51">
        <v>2435</v>
      </c>
      <c r="E105" s="20"/>
      <c r="F105" s="10"/>
      <c r="G105" s="11"/>
    </row>
    <row r="106" spans="2:7">
      <c r="B106" s="9" t="s">
        <v>100</v>
      </c>
      <c r="C106" s="10"/>
      <c r="D106" s="51">
        <v>11962</v>
      </c>
      <c r="E106" s="20"/>
      <c r="F106" s="10"/>
      <c r="G106" s="11"/>
    </row>
    <row r="107" spans="2:7">
      <c r="B107" s="9" t="s">
        <v>105</v>
      </c>
      <c r="C107" s="10"/>
      <c r="D107" s="51">
        <v>3051.19</v>
      </c>
      <c r="E107" s="20"/>
      <c r="F107" s="10"/>
      <c r="G107" s="11"/>
    </row>
    <row r="108" spans="2:7">
      <c r="B108" s="9" t="s">
        <v>103</v>
      </c>
      <c r="C108" s="10"/>
      <c r="D108" s="51">
        <v>7782.89</v>
      </c>
      <c r="E108" s="20"/>
      <c r="F108" s="10"/>
      <c r="G108" s="11"/>
    </row>
    <row r="109" spans="2:7">
      <c r="B109" s="9" t="s">
        <v>104</v>
      </c>
      <c r="C109" s="10"/>
      <c r="D109" s="51">
        <f>1184+9484.91+2192</f>
        <v>12860.91</v>
      </c>
      <c r="E109" s="20"/>
      <c r="F109" s="10"/>
      <c r="G109" s="11"/>
    </row>
    <row r="110" spans="2:7">
      <c r="B110" s="9"/>
      <c r="C110" s="10"/>
      <c r="D110" s="54">
        <f>SUM(D95:D109)</f>
        <v>101053.75999999999</v>
      </c>
      <c r="E110" s="33"/>
      <c r="F110" s="10"/>
      <c r="G110" s="11"/>
    </row>
    <row r="111" spans="2:7">
      <c r="B111" s="9"/>
      <c r="C111" s="10"/>
      <c r="D111" s="55"/>
      <c r="E111" s="20"/>
      <c r="F111" s="23"/>
      <c r="G111" s="30"/>
    </row>
    <row r="112" spans="2:7">
      <c r="B112" s="9" t="s">
        <v>36</v>
      </c>
      <c r="C112" s="10"/>
      <c r="D112" s="53">
        <f>D88+D93-D110</f>
        <v>386506.01999999996</v>
      </c>
      <c r="E112" s="10"/>
      <c r="F112" s="10"/>
      <c r="G112" s="11"/>
    </row>
    <row r="113" spans="1:7">
      <c r="B113" s="9" t="s">
        <v>53</v>
      </c>
      <c r="C113" s="10"/>
      <c r="D113" s="56">
        <f>D86-D109</f>
        <v>4065.09</v>
      </c>
      <c r="E113" s="10"/>
      <c r="F113" s="10"/>
      <c r="G113" s="11"/>
    </row>
    <row r="114" spans="1:7">
      <c r="B114" s="9" t="s">
        <v>76</v>
      </c>
      <c r="C114" s="10"/>
      <c r="D114" s="57">
        <f>D112-D113</f>
        <v>382440.92999999993</v>
      </c>
      <c r="F114" s="10"/>
      <c r="G114" s="11"/>
    </row>
    <row r="115" spans="1:7">
      <c r="B115" s="9"/>
      <c r="C115" s="10"/>
      <c r="D115" s="53">
        <f>SUM(D113:D114)</f>
        <v>386506.01999999996</v>
      </c>
      <c r="E115" s="22"/>
      <c r="F115" s="10"/>
      <c r="G115" s="11"/>
    </row>
    <row r="116" spans="1:7">
      <c r="B116" s="14"/>
      <c r="C116" s="15"/>
      <c r="D116" s="57"/>
      <c r="E116" s="17"/>
      <c r="F116" s="10"/>
    </row>
    <row r="117" spans="1:7">
      <c r="B117" s="10"/>
      <c r="C117" s="10"/>
      <c r="D117" s="17"/>
      <c r="E117" s="17"/>
      <c r="F117" s="10"/>
    </row>
    <row r="118" spans="1:7">
      <c r="B118" s="10"/>
      <c r="C118" s="10"/>
      <c r="D118" s="17"/>
      <c r="E118" s="17"/>
      <c r="F118" s="10"/>
    </row>
    <row r="120" spans="1:7">
      <c r="A120" s="16">
        <v>5</v>
      </c>
      <c r="B120" s="84" t="s">
        <v>42</v>
      </c>
      <c r="C120" s="85"/>
      <c r="D120" s="105">
        <f>E59</f>
        <v>41090</v>
      </c>
      <c r="E120" s="10"/>
      <c r="F120" s="10"/>
    </row>
    <row r="121" spans="1:7">
      <c r="B121" s="7"/>
      <c r="C121" s="10"/>
      <c r="D121" s="37"/>
      <c r="E121" s="10"/>
      <c r="F121" s="10"/>
    </row>
    <row r="122" spans="1:7">
      <c r="B122" s="9"/>
      <c r="C122" s="10"/>
      <c r="D122" s="45" t="s">
        <v>35</v>
      </c>
      <c r="E122" s="27"/>
      <c r="F122" s="8"/>
    </row>
    <row r="123" spans="1:7">
      <c r="B123" s="29" t="s">
        <v>78</v>
      </c>
      <c r="C123" s="10"/>
      <c r="D123" s="56"/>
      <c r="E123" s="17"/>
      <c r="F123" s="10"/>
    </row>
    <row r="124" spans="1:7">
      <c r="B124" s="28" t="s">
        <v>46</v>
      </c>
      <c r="C124" s="10"/>
      <c r="D124" s="56">
        <v>533</v>
      </c>
      <c r="E124" s="17"/>
      <c r="F124" s="10"/>
    </row>
    <row r="125" spans="1:7">
      <c r="B125" s="28" t="s">
        <v>47</v>
      </c>
      <c r="C125" s="10"/>
      <c r="D125" s="57">
        <v>117</v>
      </c>
      <c r="E125" s="17"/>
      <c r="F125" s="10"/>
    </row>
    <row r="126" spans="1:7">
      <c r="B126" s="9"/>
      <c r="C126" s="10"/>
      <c r="D126" s="49">
        <f>SUM(D124:D125)</f>
        <v>650</v>
      </c>
      <c r="E126" s="26"/>
      <c r="F126" s="10"/>
    </row>
    <row r="127" spans="1:7">
      <c r="B127" s="29" t="s">
        <v>56</v>
      </c>
      <c r="C127" s="10"/>
      <c r="D127" s="56"/>
      <c r="E127" s="17"/>
      <c r="F127" s="20"/>
    </row>
    <row r="128" spans="1:7">
      <c r="B128" s="28" t="s">
        <v>37</v>
      </c>
      <c r="C128" s="10"/>
      <c r="D128" s="56">
        <f>6.06+26199.62</f>
        <v>26205.68</v>
      </c>
      <c r="E128" s="17"/>
      <c r="F128" s="20"/>
    </row>
    <row r="129" spans="1:10">
      <c r="B129" s="28" t="s">
        <v>38</v>
      </c>
      <c r="C129" s="10"/>
      <c r="D129" s="57">
        <v>1803.15</v>
      </c>
      <c r="E129" s="17"/>
      <c r="F129" s="20"/>
    </row>
    <row r="130" spans="1:10">
      <c r="B130" s="9"/>
      <c r="C130" s="10"/>
      <c r="D130" s="56">
        <f>SUM(D128:D129)</f>
        <v>28008.83</v>
      </c>
      <c r="E130" s="17"/>
      <c r="F130" s="20"/>
    </row>
    <row r="131" spans="1:10">
      <c r="B131" s="29" t="s">
        <v>39</v>
      </c>
      <c r="C131" s="10"/>
      <c r="D131" s="56"/>
      <c r="E131" s="17"/>
      <c r="F131" s="20"/>
    </row>
    <row r="132" spans="1:10">
      <c r="B132" s="28" t="s">
        <v>37</v>
      </c>
      <c r="C132" s="10"/>
      <c r="D132" s="56">
        <f>12797.62+12097.93+1543</f>
        <v>26438.550000000003</v>
      </c>
      <c r="E132" s="17"/>
      <c r="F132" s="20"/>
    </row>
    <row r="133" spans="1:10">
      <c r="B133" s="28" t="s">
        <v>38</v>
      </c>
      <c r="C133" s="10"/>
      <c r="D133" s="57">
        <v>1920.19</v>
      </c>
      <c r="E133" s="17"/>
      <c r="F133" s="20"/>
    </row>
    <row r="134" spans="1:10">
      <c r="B134" s="9"/>
      <c r="C134" s="10"/>
      <c r="D134" s="56">
        <f>SUM(D132:D133)</f>
        <v>28358.74</v>
      </c>
      <c r="E134" s="17"/>
      <c r="F134" s="20"/>
    </row>
    <row r="135" spans="1:10">
      <c r="B135" s="29" t="s">
        <v>40</v>
      </c>
      <c r="C135" s="10"/>
      <c r="D135" s="56"/>
      <c r="E135" s="17"/>
      <c r="F135" s="20"/>
    </row>
    <row r="136" spans="1:10">
      <c r="B136" s="28" t="s">
        <v>54</v>
      </c>
      <c r="C136" s="10"/>
      <c r="D136" s="56">
        <f>D124+D128-D132</f>
        <v>300.12999999999738</v>
      </c>
      <c r="E136" s="17"/>
      <c r="F136" s="10"/>
    </row>
    <row r="137" spans="1:10">
      <c r="B137" s="28" t="s">
        <v>55</v>
      </c>
      <c r="C137" s="10"/>
      <c r="D137" s="57">
        <f>D125+D129-D133</f>
        <v>-3.999999999996362E-2</v>
      </c>
      <c r="E137" s="17"/>
      <c r="F137" s="10"/>
    </row>
    <row r="138" spans="1:10">
      <c r="B138" s="14"/>
      <c r="C138" s="15"/>
      <c r="D138" s="57">
        <f>SUM(D136:D137)</f>
        <v>300.08999999999742</v>
      </c>
      <c r="E138" s="17"/>
      <c r="F138" s="10"/>
    </row>
    <row r="139" spans="1:10">
      <c r="E139" s="10"/>
      <c r="F139" s="30"/>
    </row>
    <row r="140" spans="1:10">
      <c r="E140" s="10"/>
      <c r="F140" s="10"/>
    </row>
    <row r="142" spans="1:10">
      <c r="A142" s="2">
        <v>6</v>
      </c>
      <c r="B142" s="106" t="s">
        <v>48</v>
      </c>
      <c r="C142" s="85"/>
      <c r="D142" s="107" t="s">
        <v>92</v>
      </c>
      <c r="E142" s="108" t="s">
        <v>93</v>
      </c>
      <c r="F142" s="108" t="s">
        <v>93</v>
      </c>
      <c r="G142" s="109" t="s">
        <v>92</v>
      </c>
      <c r="H142" s="110"/>
      <c r="I142" s="111"/>
      <c r="J142" s="111"/>
    </row>
    <row r="143" spans="1:10">
      <c r="A143" s="2"/>
      <c r="B143" s="112"/>
      <c r="C143" s="94"/>
      <c r="D143" s="113">
        <v>1181</v>
      </c>
      <c r="E143" s="114">
        <v>62</v>
      </c>
      <c r="F143" s="114">
        <v>10</v>
      </c>
      <c r="G143" s="115">
        <f>SUM(D143:F143)</f>
        <v>1253</v>
      </c>
      <c r="H143" s="116" t="s">
        <v>49</v>
      </c>
      <c r="I143" s="117" t="s">
        <v>86</v>
      </c>
      <c r="J143" s="117"/>
    </row>
    <row r="144" spans="1:10">
      <c r="B144" s="118"/>
      <c r="C144" s="94"/>
      <c r="D144" s="100" t="s">
        <v>9</v>
      </c>
      <c r="E144" s="119" t="s">
        <v>10</v>
      </c>
      <c r="F144" s="119" t="s">
        <v>11</v>
      </c>
      <c r="G144" s="120" t="s">
        <v>8</v>
      </c>
      <c r="H144" s="121" t="s">
        <v>50</v>
      </c>
      <c r="I144" s="115" t="s">
        <v>87</v>
      </c>
      <c r="J144" s="115" t="s">
        <v>8</v>
      </c>
    </row>
    <row r="145" spans="2:11">
      <c r="B145" s="75"/>
      <c r="C145" s="74"/>
      <c r="D145" s="78"/>
      <c r="E145" s="79"/>
      <c r="F145" s="79"/>
      <c r="G145" s="80"/>
      <c r="H145" s="76"/>
      <c r="I145" s="77"/>
      <c r="J145" s="77"/>
    </row>
    <row r="146" spans="2:11">
      <c r="B146" s="9" t="s">
        <v>83</v>
      </c>
      <c r="C146" s="10"/>
      <c r="D146" s="17">
        <v>153384.35999999999</v>
      </c>
      <c r="E146" s="23">
        <v>0</v>
      </c>
      <c r="F146" s="23">
        <v>0</v>
      </c>
      <c r="G146" s="58">
        <f>D146+E146+F146</f>
        <v>153384.35999999999</v>
      </c>
      <c r="H146" s="69">
        <v>430208</v>
      </c>
      <c r="I146" s="59">
        <v>5617.89</v>
      </c>
      <c r="J146" s="59">
        <f>G146+H146+I146</f>
        <v>589210.25</v>
      </c>
    </row>
    <row r="147" spans="2:11" ht="7.5" customHeight="1">
      <c r="B147" s="9"/>
      <c r="C147" s="10"/>
      <c r="D147" s="17"/>
      <c r="E147" s="23"/>
      <c r="F147" s="23"/>
      <c r="G147" s="58"/>
      <c r="H147" s="56"/>
      <c r="I147" s="58"/>
      <c r="J147" s="58"/>
    </row>
    <row r="148" spans="2:11">
      <c r="B148" s="9" t="s">
        <v>25</v>
      </c>
      <c r="C148" s="10"/>
      <c r="D148" s="17">
        <v>622504.41</v>
      </c>
      <c r="E148" s="23">
        <v>40528</v>
      </c>
      <c r="F148" s="23">
        <v>5750</v>
      </c>
      <c r="G148" s="58">
        <f>D148+E148+F148</f>
        <v>668782.41</v>
      </c>
      <c r="H148" s="56">
        <v>116101.59</v>
      </c>
      <c r="I148" s="58">
        <v>1881</v>
      </c>
      <c r="J148" s="58"/>
      <c r="K148" s="22"/>
    </row>
    <row r="149" spans="2:11">
      <c r="B149" s="9" t="s">
        <v>89</v>
      </c>
      <c r="C149" s="10"/>
      <c r="D149" s="17">
        <v>11427.7</v>
      </c>
      <c r="E149" s="23"/>
      <c r="F149" s="23"/>
      <c r="G149" s="58">
        <f t="shared" ref="G149:G151" si="0">D149+E149+F149</f>
        <v>11427.7</v>
      </c>
      <c r="H149" s="56"/>
      <c r="I149" s="58"/>
      <c r="J149" s="58"/>
    </row>
    <row r="150" spans="2:11">
      <c r="B150" s="9" t="s">
        <v>107</v>
      </c>
      <c r="C150" s="10"/>
      <c r="D150" s="17">
        <v>783.85</v>
      </c>
      <c r="E150" s="23"/>
      <c r="F150" s="23"/>
      <c r="G150" s="58">
        <f t="shared" si="0"/>
        <v>783.85</v>
      </c>
      <c r="H150" s="56"/>
      <c r="I150" s="58"/>
      <c r="J150" s="58"/>
    </row>
    <row r="151" spans="2:11">
      <c r="B151" s="9" t="s">
        <v>109</v>
      </c>
      <c r="C151" s="10"/>
      <c r="D151" s="17">
        <v>6284.21</v>
      </c>
      <c r="E151" s="23"/>
      <c r="F151" s="23"/>
      <c r="G151" s="58">
        <f t="shared" si="0"/>
        <v>6284.21</v>
      </c>
      <c r="H151" s="56"/>
      <c r="I151" s="58"/>
      <c r="J151" s="58"/>
    </row>
    <row r="152" spans="2:11">
      <c r="B152" s="9" t="s">
        <v>88</v>
      </c>
      <c r="C152" s="10"/>
      <c r="D152" s="41">
        <v>8517.1299999999992</v>
      </c>
      <c r="E152" s="60"/>
      <c r="F152" s="60"/>
      <c r="G152" s="48">
        <f t="shared" ref="G152" si="1">D152+E152+F152</f>
        <v>8517.1299999999992</v>
      </c>
      <c r="H152" s="57"/>
      <c r="I152" s="48"/>
      <c r="J152" s="48"/>
    </row>
    <row r="153" spans="2:11">
      <c r="B153" s="9"/>
      <c r="C153" s="10"/>
      <c r="D153" s="17">
        <f>SUM(D148:D152)</f>
        <v>649517.29999999993</v>
      </c>
      <c r="E153" s="17">
        <f>SUM(E148:E152)</f>
        <v>40528</v>
      </c>
      <c r="F153" s="17">
        <f>SUM(F148:F152)</f>
        <v>5750</v>
      </c>
      <c r="G153" s="58">
        <f>D153+E153+F153</f>
        <v>695795.29999999993</v>
      </c>
      <c r="H153" s="56">
        <f>SUM(H148:H152)</f>
        <v>116101.59</v>
      </c>
      <c r="I153" s="58">
        <f>SUM(I148:I152)</f>
        <v>1881</v>
      </c>
      <c r="J153" s="58">
        <f>SUM(G153:I153)</f>
        <v>813777.8899999999</v>
      </c>
      <c r="K153" s="22"/>
    </row>
    <row r="154" spans="2:11">
      <c r="B154" s="9"/>
      <c r="C154" s="10"/>
      <c r="D154" s="17"/>
      <c r="E154" s="23"/>
      <c r="F154" s="23"/>
      <c r="G154" s="58"/>
      <c r="H154" s="56"/>
      <c r="I154" s="58"/>
      <c r="J154" s="58"/>
    </row>
    <row r="155" spans="2:11">
      <c r="B155" s="9" t="s">
        <v>22</v>
      </c>
      <c r="C155" s="10"/>
      <c r="D155" s="17">
        <v>-481809.09</v>
      </c>
      <c r="E155" s="23">
        <v>-42602.66</v>
      </c>
      <c r="F155" s="23">
        <v>-5524.74</v>
      </c>
      <c r="G155" s="58">
        <f>D155+E155+F155</f>
        <v>-529936.49</v>
      </c>
      <c r="H155" s="56"/>
      <c r="I155" s="58"/>
      <c r="J155" s="58"/>
    </row>
    <row r="156" spans="2:11">
      <c r="B156" s="9" t="s">
        <v>84</v>
      </c>
      <c r="C156" s="10"/>
      <c r="D156" s="17">
        <v>-159006.97</v>
      </c>
      <c r="E156" s="23"/>
      <c r="F156" s="23"/>
      <c r="G156" s="58">
        <f t="shared" ref="G156:G162" si="2">D156+E156+F156</f>
        <v>-159006.97</v>
      </c>
      <c r="H156" s="56"/>
      <c r="I156" s="58"/>
      <c r="J156" s="58"/>
    </row>
    <row r="157" spans="2:11">
      <c r="B157" s="9" t="s">
        <v>101</v>
      </c>
      <c r="C157" s="10"/>
      <c r="D157" s="17"/>
      <c r="E157" s="23"/>
      <c r="F157" s="23"/>
      <c r="G157" s="58"/>
      <c r="H157" s="56">
        <v>-1244.0999999999999</v>
      </c>
      <c r="I157" s="58"/>
      <c r="J157" s="58"/>
      <c r="K157" s="22"/>
    </row>
    <row r="158" spans="2:11">
      <c r="B158" s="9" t="s">
        <v>94</v>
      </c>
      <c r="C158" s="10"/>
      <c r="D158" s="17"/>
      <c r="E158" s="23"/>
      <c r="F158" s="23"/>
      <c r="G158" s="58"/>
      <c r="H158" s="56">
        <v>-105461.72</v>
      </c>
      <c r="I158" s="58"/>
      <c r="J158" s="58"/>
      <c r="K158" s="22"/>
    </row>
    <row r="159" spans="2:11">
      <c r="B159" s="9" t="s">
        <v>95</v>
      </c>
      <c r="C159" s="10"/>
      <c r="D159" s="17"/>
      <c r="E159" s="23"/>
      <c r="F159" s="23"/>
      <c r="G159" s="58"/>
      <c r="H159" s="56">
        <v>-9395.77</v>
      </c>
      <c r="I159" s="58"/>
      <c r="J159" s="58"/>
      <c r="K159" s="22"/>
    </row>
    <row r="160" spans="2:11">
      <c r="B160" s="9" t="s">
        <v>108</v>
      </c>
      <c r="C160" s="10"/>
      <c r="D160" s="17">
        <v>-6284.21</v>
      </c>
      <c r="E160" s="23"/>
      <c r="F160" s="23"/>
      <c r="G160" s="58">
        <f t="shared" si="2"/>
        <v>-6284.21</v>
      </c>
      <c r="H160" s="56">
        <v>6284.21</v>
      </c>
      <c r="I160" s="58"/>
      <c r="J160" s="58"/>
      <c r="K160" s="22"/>
    </row>
    <row r="161" spans="1:12">
      <c r="B161" s="9" t="s">
        <v>85</v>
      </c>
      <c r="C161" s="10"/>
      <c r="D161" s="17">
        <v>-4000</v>
      </c>
      <c r="E161" s="23"/>
      <c r="F161" s="23"/>
      <c r="G161" s="58">
        <f t="shared" si="2"/>
        <v>-4000</v>
      </c>
      <c r="H161" s="56"/>
      <c r="I161" s="58"/>
      <c r="J161" s="58"/>
    </row>
    <row r="162" spans="1:12" ht="13.8">
      <c r="B162" s="9" t="s">
        <v>20</v>
      </c>
      <c r="C162" s="10"/>
      <c r="D162" s="21">
        <f>-2.43-28176-2105.84-3846.1</f>
        <v>-34130.370000000003</v>
      </c>
      <c r="E162" s="60">
        <v>-2066.5</v>
      </c>
      <c r="F162" s="60">
        <v>-538.04999999999995</v>
      </c>
      <c r="G162" s="48">
        <f t="shared" si="2"/>
        <v>-36734.920000000006</v>
      </c>
      <c r="H162" s="57"/>
      <c r="I162" s="48">
        <v>-111.8</v>
      </c>
      <c r="J162" s="48"/>
      <c r="K162" s="22"/>
    </row>
    <row r="163" spans="1:12" ht="13.8">
      <c r="B163" s="9" t="s">
        <v>23</v>
      </c>
      <c r="C163" s="10"/>
      <c r="D163" s="21">
        <f t="shared" ref="D163:I163" si="3">SUM(D155:D162)</f>
        <v>-685230.64</v>
      </c>
      <c r="E163" s="21">
        <f t="shared" si="3"/>
        <v>-44669.16</v>
      </c>
      <c r="F163" s="21">
        <f t="shared" si="3"/>
        <v>-6062.79</v>
      </c>
      <c r="G163" s="61">
        <f t="shared" si="3"/>
        <v>-735962.59</v>
      </c>
      <c r="H163" s="70">
        <f t="shared" si="3"/>
        <v>-109817.38</v>
      </c>
      <c r="I163" s="62">
        <f t="shared" si="3"/>
        <v>-111.8</v>
      </c>
      <c r="J163" s="62">
        <f>G163+H163+I163</f>
        <v>-845891.77</v>
      </c>
      <c r="K163" s="24"/>
    </row>
    <row r="164" spans="1:12" ht="13.8">
      <c r="B164" s="9" t="s">
        <v>21</v>
      </c>
      <c r="C164" s="10"/>
      <c r="D164" s="21"/>
      <c r="E164" s="63"/>
      <c r="F164" s="63"/>
      <c r="G164" s="61"/>
      <c r="H164" s="71"/>
      <c r="I164" s="61"/>
      <c r="J164" s="61"/>
    </row>
    <row r="165" spans="1:12" ht="6.75" customHeight="1">
      <c r="B165" s="9"/>
      <c r="C165" s="10"/>
      <c r="D165" s="21"/>
      <c r="E165" s="63"/>
      <c r="F165" s="63"/>
      <c r="G165" s="61"/>
      <c r="H165" s="71"/>
      <c r="I165" s="61"/>
      <c r="J165" s="61"/>
    </row>
    <row r="166" spans="1:12">
      <c r="B166" s="9" t="s">
        <v>19</v>
      </c>
      <c r="C166" s="10"/>
      <c r="D166" s="17">
        <f t="shared" ref="D166:J166" si="4">D153+D163</f>
        <v>-35713.340000000084</v>
      </c>
      <c r="E166" s="17">
        <f t="shared" si="4"/>
        <v>-4141.1600000000035</v>
      </c>
      <c r="F166" s="17">
        <f t="shared" si="4"/>
        <v>-312.78999999999996</v>
      </c>
      <c r="G166" s="58">
        <f t="shared" si="4"/>
        <v>-40167.290000000037</v>
      </c>
      <c r="H166" s="56">
        <f t="shared" si="4"/>
        <v>6284.2099999999919</v>
      </c>
      <c r="I166" s="58">
        <f t="shared" si="4"/>
        <v>1769.2</v>
      </c>
      <c r="J166" s="58">
        <f t="shared" si="4"/>
        <v>-32113.880000000121</v>
      </c>
    </row>
    <row r="167" spans="1:12">
      <c r="B167" s="9"/>
      <c r="C167" s="10"/>
      <c r="D167" s="17"/>
      <c r="E167" s="23"/>
      <c r="F167" s="23"/>
      <c r="G167" s="58"/>
      <c r="H167" s="56"/>
      <c r="I167" s="58"/>
      <c r="J167" s="58"/>
    </row>
    <row r="168" spans="1:12" ht="13.8">
      <c r="B168" s="32" t="s">
        <v>110</v>
      </c>
      <c r="C168" s="10">
        <v>12</v>
      </c>
      <c r="D168" s="21">
        <f t="shared" ref="D168:J168" si="5">D146+D166</f>
        <v>117671.0199999999</v>
      </c>
      <c r="E168" s="21">
        <f t="shared" si="5"/>
        <v>-4141.1600000000035</v>
      </c>
      <c r="F168" s="21">
        <f t="shared" si="5"/>
        <v>-312.78999999999996</v>
      </c>
      <c r="G168" s="64">
        <f t="shared" si="5"/>
        <v>113217.06999999995</v>
      </c>
      <c r="H168" s="72">
        <f t="shared" si="5"/>
        <v>436492.20999999996</v>
      </c>
      <c r="I168" s="65">
        <f t="shared" si="5"/>
        <v>7387.09</v>
      </c>
      <c r="J168" s="65">
        <f t="shared" si="5"/>
        <v>557096.36999999988</v>
      </c>
      <c r="K168" s="24"/>
      <c r="L168" s="22"/>
    </row>
    <row r="169" spans="1:12" ht="7.5" customHeight="1">
      <c r="B169" s="9"/>
      <c r="C169" s="10"/>
      <c r="D169" s="11"/>
      <c r="E169" s="10"/>
      <c r="F169" s="10"/>
      <c r="G169" s="66"/>
      <c r="H169" s="10"/>
      <c r="I169" s="10"/>
    </row>
    <row r="170" spans="1:12">
      <c r="B170" s="9" t="s">
        <v>30</v>
      </c>
      <c r="C170" s="10"/>
      <c r="D170" s="67">
        <f>D168/D171</f>
        <v>2.0606962934407003</v>
      </c>
      <c r="E170" s="67">
        <f>E168/E171</f>
        <v>-1.11248834766537</v>
      </c>
      <c r="F170" s="67">
        <f>F168/F171</f>
        <v>-0.61910110691612263</v>
      </c>
      <c r="G170" s="73">
        <f>G168/G171</f>
        <v>1.846024320339434</v>
      </c>
      <c r="H170" s="10"/>
      <c r="I170" s="10"/>
    </row>
    <row r="171" spans="1:12">
      <c r="B171" s="9" t="s">
        <v>31</v>
      </c>
      <c r="C171" s="10"/>
      <c r="D171" s="41">
        <f>D163/C168*-1</f>
        <v>57102.553333333337</v>
      </c>
      <c r="E171" s="41">
        <f>E163/C168*-1</f>
        <v>3722.4300000000003</v>
      </c>
      <c r="F171" s="41">
        <f>F163/C168*-1</f>
        <v>505.23250000000002</v>
      </c>
      <c r="G171" s="68">
        <f>G163/C168*-1</f>
        <v>61330.215833333328</v>
      </c>
      <c r="H171" s="10"/>
      <c r="I171" s="10"/>
      <c r="K171" s="22"/>
    </row>
    <row r="172" spans="1:12" ht="3.75" customHeight="1">
      <c r="B172" s="9"/>
      <c r="C172" s="10"/>
      <c r="D172" s="10"/>
      <c r="E172" s="10"/>
      <c r="F172" s="10"/>
      <c r="G172" s="10"/>
      <c r="H172" s="10"/>
      <c r="I172" s="10"/>
    </row>
    <row r="173" spans="1:12" s="10" customFormat="1" ht="13.8">
      <c r="A173" s="8"/>
      <c r="D173" s="21"/>
      <c r="E173" s="17"/>
      <c r="G173" s="11"/>
      <c r="I173" s="30"/>
    </row>
    <row r="174" spans="1:12">
      <c r="B174" s="25"/>
    </row>
    <row r="175" spans="1:12">
      <c r="B175" s="25"/>
    </row>
    <row r="176" spans="1:12">
      <c r="B176" s="126" t="s">
        <v>111</v>
      </c>
    </row>
    <row r="178" spans="2:4">
      <c r="B178" s="12" t="s">
        <v>112</v>
      </c>
    </row>
    <row r="180" spans="2:4">
      <c r="B180" s="12" t="s">
        <v>113</v>
      </c>
    </row>
    <row r="181" spans="2:4">
      <c r="B181" s="12" t="s">
        <v>114</v>
      </c>
    </row>
    <row r="183" spans="2:4">
      <c r="B183" s="15" t="s">
        <v>115</v>
      </c>
    </row>
    <row r="184" spans="2:4">
      <c r="B184" s="12" t="s">
        <v>116</v>
      </c>
      <c r="D184" s="13">
        <v>67720</v>
      </c>
    </row>
    <row r="185" spans="2:4">
      <c r="B185" s="12" t="s">
        <v>117</v>
      </c>
      <c r="D185" s="127">
        <v>-26214</v>
      </c>
    </row>
    <row r="186" spans="2:4">
      <c r="B186" s="12" t="s">
        <v>118</v>
      </c>
      <c r="D186" s="13">
        <f>SUM(D184:D185)</f>
        <v>41506</v>
      </c>
    </row>
    <row r="188" spans="2:4">
      <c r="B188" s="12" t="s">
        <v>121</v>
      </c>
      <c r="D188" s="13">
        <v>13936</v>
      </c>
    </row>
    <row r="189" spans="2:4">
      <c r="B189" s="12" t="s">
        <v>119</v>
      </c>
    </row>
    <row r="190" spans="2:4">
      <c r="B190" s="12" t="s">
        <v>120</v>
      </c>
    </row>
    <row r="192" spans="2:4">
      <c r="B192" s="128"/>
    </row>
  </sheetData>
  <mergeCells count="3">
    <mergeCell ref="D22:F22"/>
    <mergeCell ref="A1:J1"/>
    <mergeCell ref="A2:J2"/>
  </mergeCells>
  <phoneticPr fontId="0" type="noConversion"/>
  <pageMargins left="0.21" right="0.16" top="0.52" bottom="0.46" header="0.32" footer="0.17"/>
  <pageSetup orientation="portrait" r:id="rId1"/>
  <headerFooter alignWithMargins="0">
    <oddFooter>&amp;F</oddFooter>
  </headerFooter>
  <rowBreaks count="3" manualBreakCount="3">
    <brk id="56" max="16383" man="1"/>
    <brk id="118" max="16383" man="1"/>
    <brk id="175" max="16383" man="1"/>
  </rowBreaks>
  <ignoredErrors>
    <ignoredError sqref="G15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2012-08-02T18:08:51Z</cp:lastPrinted>
  <dcterms:created xsi:type="dcterms:W3CDTF">2001-08-13T15:36:03Z</dcterms:created>
  <dcterms:modified xsi:type="dcterms:W3CDTF">2012-08-16T14:40:53Z</dcterms:modified>
</cp:coreProperties>
</file>