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90" windowWidth="11340" windowHeight="5475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report'!$A$1:$I$194</definedName>
  </definedNames>
  <calcPr calcId="125725"/>
</workbook>
</file>

<file path=xl/calcChain.xml><?xml version="1.0" encoding="utf-8"?>
<calcChain xmlns="http://schemas.openxmlformats.org/spreadsheetml/2006/main">
  <c r="C111" i="1"/>
  <c r="C107"/>
  <c r="C4"/>
  <c r="D32"/>
  <c r="D46"/>
  <c r="D28"/>
  <c r="F131" l="1"/>
  <c r="E139"/>
  <c r="D139"/>
  <c r="G134"/>
  <c r="C138"/>
  <c r="F138" s="1"/>
  <c r="D40"/>
  <c r="D29"/>
  <c r="D86"/>
  <c r="C139" l="1"/>
  <c r="F139" s="1"/>
  <c r="C28"/>
  <c r="E73" l="1"/>
  <c r="D14"/>
  <c r="E87" l="1"/>
  <c r="E86"/>
  <c r="E84"/>
  <c r="E83"/>
  <c r="E79"/>
  <c r="E78"/>
  <c r="E74"/>
  <c r="E59"/>
  <c r="E4"/>
  <c r="E13"/>
  <c r="E12"/>
  <c r="E11"/>
  <c r="E9"/>
  <c r="E8"/>
  <c r="E7"/>
  <c r="E6"/>
  <c r="C14"/>
  <c r="C60"/>
  <c r="C62" s="1"/>
  <c r="C85"/>
  <c r="C89" s="1"/>
  <c r="C92"/>
  <c r="D89"/>
  <c r="D75"/>
  <c r="D47"/>
  <c r="D49" s="1"/>
  <c r="E89" l="1"/>
  <c r="E85"/>
  <c r="C10"/>
  <c r="E56"/>
  <c r="E55"/>
  <c r="E65"/>
  <c r="E43"/>
  <c r="E39"/>
  <c r="E37"/>
  <c r="E38"/>
  <c r="E61"/>
  <c r="D80"/>
  <c r="F120"/>
  <c r="D10"/>
  <c r="F136"/>
  <c r="F126"/>
  <c r="E14"/>
  <c r="E10" l="1"/>
  <c r="C80"/>
  <c r="E80" s="1"/>
  <c r="C109" l="1"/>
  <c r="D26"/>
  <c r="C26"/>
  <c r="H139" l="1"/>
  <c r="H129"/>
  <c r="F132"/>
  <c r="F137"/>
  <c r="E129"/>
  <c r="E142" s="1"/>
  <c r="C47"/>
  <c r="H142" l="1"/>
  <c r="H144" s="1"/>
  <c r="F127"/>
  <c r="F125"/>
  <c r="D66"/>
  <c r="E66" s="1"/>
  <c r="D57"/>
  <c r="C57"/>
  <c r="C116"/>
  <c r="E49"/>
  <c r="F128"/>
  <c r="D147"/>
  <c r="D129"/>
  <c r="D142" s="1"/>
  <c r="G129"/>
  <c r="C129"/>
  <c r="G139"/>
  <c r="G142" s="1"/>
  <c r="G144" s="1"/>
  <c r="F124"/>
  <c r="C30"/>
  <c r="C33" s="1"/>
  <c r="C105"/>
  <c r="F122"/>
  <c r="C75"/>
  <c r="E60"/>
  <c r="E45"/>
  <c r="E28"/>
  <c r="C94" l="1"/>
  <c r="C93" s="1"/>
  <c r="E75"/>
  <c r="F129"/>
  <c r="F142" s="1"/>
  <c r="C142"/>
  <c r="F144"/>
  <c r="I122"/>
  <c r="I129"/>
  <c r="E144"/>
  <c r="E146" s="1"/>
  <c r="E147"/>
  <c r="D144"/>
  <c r="D146" s="1"/>
  <c r="D33"/>
  <c r="D62"/>
  <c r="C67"/>
  <c r="D67"/>
  <c r="C113"/>
  <c r="E46"/>
  <c r="E29"/>
  <c r="C115"/>
  <c r="E32"/>
  <c r="C147"/>
  <c r="C40" l="1"/>
  <c r="E36"/>
  <c r="C117"/>
  <c r="I139"/>
  <c r="I142" s="1"/>
  <c r="I144" s="1"/>
  <c r="F147"/>
  <c r="C144"/>
  <c r="C146" s="1"/>
  <c r="E40" l="1"/>
  <c r="F146"/>
</calcChain>
</file>

<file path=xl/sharedStrings.xml><?xml version="1.0" encoding="utf-8"?>
<sst xmlns="http://schemas.openxmlformats.org/spreadsheetml/2006/main" count="178" uniqueCount="137">
  <si>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</si>
  <si>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</si>
  <si>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</si>
  <si>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</si>
  <si>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</si>
  <si>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</si>
  <si>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</si>
  <si>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Total</t>
  </si>
  <si>
    <t>Medical/ Rx</t>
  </si>
  <si>
    <t>Dental</t>
  </si>
  <si>
    <t>Vision</t>
  </si>
  <si>
    <t>Revenue</t>
  </si>
  <si>
    <t xml:space="preserve">     Change </t>
  </si>
  <si>
    <t xml:space="preserve">     PNC, PSDLAF, PSDMAX, PLGIT</t>
  </si>
  <si>
    <t xml:space="preserve">     YTD contribution less expense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</si>
  <si>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</si>
  <si>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</si>
  <si>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</si>
  <si>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</si>
  <si>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</si>
  <si>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</si>
  <si>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</si>
  <si>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Plus:</t>
  </si>
  <si>
    <t>Less:</t>
  </si>
  <si>
    <t>Months of claims + expenses in reserve</t>
  </si>
  <si>
    <t xml:space="preserve">     avg monthly claims + expenses</t>
  </si>
  <si>
    <t xml:space="preserve">Revenue and Expenditure Summary </t>
  </si>
  <si>
    <t>YTD Actual</t>
  </si>
  <si>
    <t>YTD-Actual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</si>
  <si>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</si>
  <si>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</si>
  <si>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</si>
  <si>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</si>
  <si>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</si>
  <si>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</si>
  <si>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ECVT Foundation- PSDLAF</t>
  </si>
  <si>
    <t>Designated-SkillsUSA</t>
  </si>
  <si>
    <t>Designated-NTHS</t>
  </si>
  <si>
    <t xml:space="preserve">NOREBT-ECTS  </t>
  </si>
  <si>
    <t>Excess</t>
  </si>
  <si>
    <t>Loss fund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</si>
  <si>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</si>
  <si>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</si>
  <si>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</si>
  <si>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</si>
  <si>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</si>
  <si>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Fund Balance-Non-Spendable-NOREBT</t>
  </si>
  <si>
    <t>Fund Balance-Non-Spendable-Inventory</t>
  </si>
  <si>
    <t>Fund Balance-Assigned PSERS</t>
  </si>
  <si>
    <t>Operating Expense</t>
  </si>
  <si>
    <t xml:space="preserve">Operating Revenue </t>
  </si>
  <si>
    <t>Depreciation expense</t>
  </si>
  <si>
    <t xml:space="preserve">Fund Balances </t>
  </si>
  <si>
    <t xml:space="preserve">Fund Balance-Assigned-RCTC </t>
  </si>
  <si>
    <t xml:space="preserve">Fund Balances - Ending </t>
  </si>
  <si>
    <t>Fund Balance-Unassigned-(High School)</t>
  </si>
  <si>
    <t>Fund balance-Assigned-Food Services</t>
  </si>
  <si>
    <t xml:space="preserve">     Assigned-Capital Projects</t>
  </si>
  <si>
    <t>Less: YTD gross claims- prescription</t>
  </si>
  <si>
    <t xml:space="preserve">Less: other expense- </t>
  </si>
  <si>
    <t>Wellness</t>
  </si>
  <si>
    <t>Fund</t>
  </si>
  <si>
    <t>Plus: Prescription formulary rebate</t>
  </si>
  <si>
    <t>Less: Stop Loss insurance</t>
  </si>
  <si>
    <t>Less: reimbursement for large claims over 40K</t>
  </si>
  <si>
    <t>Less: Large claims management(adj)</t>
  </si>
  <si>
    <t>Plus: Interest allocation</t>
  </si>
  <si>
    <t>Less: PA Trust refund</t>
  </si>
  <si>
    <t>Plus: PA Trust refund</t>
  </si>
  <si>
    <t>General Ledger Bank Account Balances</t>
  </si>
  <si>
    <t>A.</t>
  </si>
  <si>
    <t>General Fund</t>
  </si>
  <si>
    <t>Food Service Fund</t>
  </si>
  <si>
    <t>ECTS Capital Projects Fund</t>
  </si>
  <si>
    <t>Flexible Spending Acct, Act 93 403(b)- PNC</t>
  </si>
  <si>
    <t>Capital Projects Fund, PSDLAF</t>
  </si>
  <si>
    <t>Change</t>
  </si>
  <si>
    <t>Per Employee Per Month</t>
  </si>
  <si>
    <t>(Fund 10)</t>
  </si>
  <si>
    <t>(Fund 51)</t>
  </si>
  <si>
    <t>(Fund 21)</t>
  </si>
  <si>
    <t>(Fund 81)</t>
  </si>
  <si>
    <t>Annual Plan</t>
  </si>
  <si>
    <t>Other information</t>
  </si>
  <si>
    <t>Fund Balances - July 1, 2012</t>
  </si>
  <si>
    <t>Fund Balance July 1, 2012</t>
  </si>
  <si>
    <t xml:space="preserve">Change </t>
  </si>
  <si>
    <t>Source:  Balance Sheet Report</t>
  </si>
  <si>
    <t>Revenue-Local Sources &amp; Districts</t>
  </si>
  <si>
    <t>Revenue-All Other Sources</t>
  </si>
  <si>
    <t>This month's report subject to verification</t>
  </si>
  <si>
    <t>Fund Balance-Assigned-Capital Assets</t>
  </si>
  <si>
    <t>Fund Balance-Assigned-Capital Assets (net)</t>
  </si>
  <si>
    <t xml:space="preserve">     Gain/(Loss)  </t>
  </si>
  <si>
    <t>Fund Balance-July 1, 2012</t>
  </si>
  <si>
    <t>Technology- servers/hardware</t>
  </si>
  <si>
    <t>Transition Center equipment</t>
  </si>
  <si>
    <t>Beals-McMahon Buildings - painting exterior</t>
  </si>
  <si>
    <t>HRL&amp;C-architect fees-exterior painting</t>
  </si>
  <si>
    <t xml:space="preserve">Transfers from General Fund-2012-13 </t>
  </si>
  <si>
    <t>Interest</t>
  </si>
  <si>
    <t>Fund Balance</t>
  </si>
  <si>
    <t>HRL&amp;C-architect fees-exterior -other</t>
  </si>
  <si>
    <t>Accomplishments:</t>
  </si>
  <si>
    <t>Plus: reimbursement from excess loss fund</t>
  </si>
  <si>
    <t>Account Balance July 1, 2012</t>
  </si>
  <si>
    <t>thru 6999</t>
  </si>
  <si>
    <t>Feb 28, 2013</t>
  </si>
  <si>
    <t xml:space="preserve">Account balance -12/31/2012 YTD </t>
  </si>
  <si>
    <t>Mar 31, 2013</t>
  </si>
  <si>
    <t>Mar 31,2013</t>
  </si>
  <si>
    <t>Fund Balances- July 1, 2012</t>
  </si>
  <si>
    <t>No change since march report</t>
  </si>
  <si>
    <t>ECVT Foundation-ECF (2/28/13)</t>
  </si>
  <si>
    <t>-Quarterly reports for Sales Tax, Social Security Subsidy, Perkins, and Unemployment Compensation have been submitted</t>
  </si>
  <si>
    <t>2013-2014</t>
  </si>
  <si>
    <t>2012-2013</t>
  </si>
  <si>
    <t>change $</t>
  </si>
  <si>
    <t>change %</t>
  </si>
  <si>
    <t>Composite rate- medical/prescription</t>
  </si>
  <si>
    <t>Composite rate-dental</t>
  </si>
  <si>
    <t>Composite rate-vision</t>
  </si>
  <si>
    <t>NOREBT total per covered employee</t>
  </si>
  <si>
    <t>Annual total per employee</t>
  </si>
  <si>
    <t>2012-2013 self pay rates</t>
  </si>
  <si>
    <t>Med/Rx</t>
  </si>
  <si>
    <t>Single</t>
  </si>
  <si>
    <t>Parent &amp; Child(ren)</t>
  </si>
  <si>
    <t>Employee &amp; Spouse</t>
  </si>
  <si>
    <t>Family</t>
  </si>
  <si>
    <t>2013-2014 self pay rates</t>
  </si>
  <si>
    <t>2013-2014 COBRA rates (+2%)</t>
  </si>
  <si>
    <t>NOREBT Monthly Contribution Rates</t>
  </si>
  <si>
    <t>-Perkins Grant Amendment Approved</t>
  </si>
  <si>
    <t>-Completed ISO internal audit reviews</t>
  </si>
  <si>
    <t>-worked on Transition Center and RCI lease agreements</t>
  </si>
  <si>
    <t>-attended PSAB Laws Update meeting</t>
  </si>
</sst>
</file>

<file path=xl/styles.xml><?xml version="1.0" encoding="utf-8"?>
<styleSheet xmlns="http://schemas.openxmlformats.org/spreadsheetml/2006/main">
  <numFmts count="7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_);_(&quot;$&quot;* \(#,##0\);_(&quot;$&quot;* &quot;-&quot;??_);_(@_)"/>
    <numFmt numFmtId="166" formatCode="_(* #,##0.0_);_(* \(#,##0.0\);_(* &quot;-&quot;??_);_(@_)"/>
    <numFmt numFmtId="167" formatCode="[$-409]mmmm\ d\,\ yyyy;@"/>
  </numFmts>
  <fonts count="12">
    <font>
      <sz val="10"/>
      <name val="Arial"/>
    </font>
    <font>
      <sz val="10"/>
      <name val="Arial"/>
      <family val="2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b/>
      <sz val="9"/>
      <color theme="3"/>
      <name val="Calibri"/>
      <family val="2"/>
    </font>
    <font>
      <sz val="9"/>
      <color theme="3"/>
      <name val="Calibri"/>
      <family val="2"/>
    </font>
    <font>
      <b/>
      <sz val="9"/>
      <color rgb="FFC00000"/>
      <name val="Calibri"/>
      <family val="2"/>
    </font>
    <font>
      <sz val="9"/>
      <color rgb="FFC00000"/>
      <name val="Calibri"/>
      <family val="2"/>
    </font>
    <font>
      <b/>
      <sz val="10"/>
      <name val="Arial"/>
      <family val="2"/>
    </font>
    <font>
      <b/>
      <sz val="9"/>
      <color theme="3" tint="-0.24997711111789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4">
    <xf numFmtId="0" fontId="0" fillId="0" borderId="0" xfId="0"/>
    <xf numFmtId="0" fontId="2" fillId="0" borderId="0" xfId="0" applyFont="1" applyFill="1"/>
    <xf numFmtId="44" fontId="2" fillId="0" borderId="0" xfId="2" applyFont="1" applyFill="1" applyBorder="1"/>
    <xf numFmtId="0" fontId="2" fillId="0" borderId="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0" xfId="0" applyFont="1" applyFill="1" applyAlignment="1">
      <alignment horizontal="center"/>
    </xf>
    <xf numFmtId="165" fontId="3" fillId="0" borderId="0" xfId="2" applyNumberFormat="1" applyFont="1" applyFill="1" applyBorder="1"/>
    <xf numFmtId="10" fontId="3" fillId="0" borderId="0" xfId="3" applyNumberFormat="1" applyFont="1" applyFill="1" applyBorder="1"/>
    <xf numFmtId="165" fontId="4" fillId="0" borderId="0" xfId="2" applyNumberFormat="1" applyFont="1" applyFill="1" applyBorder="1"/>
    <xf numFmtId="165" fontId="3" fillId="0" borderId="0" xfId="0" applyNumberFormat="1" applyFont="1" applyFill="1"/>
    <xf numFmtId="44" fontId="3" fillId="0" borderId="0" xfId="0" applyNumberFormat="1" applyFont="1" applyFill="1"/>
    <xf numFmtId="165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center"/>
    </xf>
    <xf numFmtId="44" fontId="3" fillId="0" borderId="0" xfId="0" applyNumberFormat="1" applyFont="1" applyFill="1" applyBorder="1"/>
    <xf numFmtId="10" fontId="3" fillId="0" borderId="0" xfId="3" applyNumberFormat="1" applyFont="1" applyFill="1"/>
    <xf numFmtId="44" fontId="3" fillId="0" borderId="0" xfId="2" applyFont="1" applyFill="1" applyBorder="1" applyAlignment="1">
      <alignment horizontal="center"/>
    </xf>
    <xf numFmtId="44" fontId="3" fillId="0" borderId="4" xfId="2" applyFont="1" applyFill="1" applyBorder="1"/>
    <xf numFmtId="0" fontId="3" fillId="0" borderId="4" xfId="0" applyFont="1" applyFill="1" applyBorder="1" applyAlignment="1">
      <alignment horizontal="center"/>
    </xf>
    <xf numFmtId="165" fontId="3" fillId="0" borderId="7" xfId="2" applyNumberFormat="1" applyFont="1" applyFill="1" applyBorder="1"/>
    <xf numFmtId="14" fontId="3" fillId="0" borderId="8" xfId="0" applyNumberFormat="1" applyFont="1" applyFill="1" applyBorder="1" applyAlignment="1">
      <alignment horizontal="center"/>
    </xf>
    <xf numFmtId="165" fontId="3" fillId="0" borderId="4" xfId="2" applyNumberFormat="1" applyFont="1" applyFill="1" applyBorder="1"/>
    <xf numFmtId="165" fontId="3" fillId="0" borderId="8" xfId="2" applyNumberFormat="1" applyFont="1" applyFill="1" applyBorder="1"/>
    <xf numFmtId="165" fontId="3" fillId="0" borderId="7" xfId="0" applyNumberFormat="1" applyFont="1" applyFill="1" applyBorder="1"/>
    <xf numFmtId="0" fontId="3" fillId="0" borderId="13" xfId="0" applyFont="1" applyFill="1" applyBorder="1"/>
    <xf numFmtId="165" fontId="7" fillId="0" borderId="4" xfId="2" applyNumberFormat="1" applyFont="1" applyFill="1" applyBorder="1" applyAlignment="1">
      <alignment horizontal="center"/>
    </xf>
    <xf numFmtId="165" fontId="7" fillId="0" borderId="13" xfId="2" applyNumberFormat="1" applyFont="1" applyFill="1" applyBorder="1" applyAlignment="1">
      <alignment horizontal="center"/>
    </xf>
    <xf numFmtId="44" fontId="7" fillId="0" borderId="13" xfId="2" applyFont="1" applyFill="1" applyBorder="1" applyAlignment="1">
      <alignment horizontal="center"/>
    </xf>
    <xf numFmtId="0" fontId="7" fillId="2" borderId="0" xfId="0" applyFont="1" applyFill="1" applyBorder="1"/>
    <xf numFmtId="0" fontId="7" fillId="2" borderId="4" xfId="0" applyFont="1" applyFill="1" applyBorder="1"/>
    <xf numFmtId="164" fontId="6" fillId="2" borderId="9" xfId="2" applyNumberFormat="1" applyFont="1" applyFill="1" applyBorder="1"/>
    <xf numFmtId="165" fontId="7" fillId="2" borderId="11" xfId="2" applyNumberFormat="1" applyFont="1" applyFill="1" applyBorder="1" applyAlignment="1">
      <alignment horizontal="center"/>
    </xf>
    <xf numFmtId="164" fontId="2" fillId="0" borderId="13" xfId="2" applyNumberFormat="1" applyFont="1" applyFill="1" applyBorder="1" applyAlignment="1">
      <alignment horizontal="center"/>
    </xf>
    <xf numFmtId="44" fontId="3" fillId="0" borderId="13" xfId="2" applyFont="1" applyFill="1" applyBorder="1"/>
    <xf numFmtId="44" fontId="3" fillId="0" borderId="10" xfId="2" applyFont="1" applyFill="1" applyBorder="1"/>
    <xf numFmtId="0" fontId="7" fillId="2" borderId="5" xfId="0" applyFont="1" applyFill="1" applyBorder="1"/>
    <xf numFmtId="0" fontId="3" fillId="0" borderId="13" xfId="0" applyFont="1" applyFill="1" applyBorder="1" applyAlignment="1">
      <alignment horizontal="left" vertical="center"/>
    </xf>
    <xf numFmtId="0" fontId="3" fillId="0" borderId="12" xfId="0" applyFont="1" applyFill="1" applyBorder="1"/>
    <xf numFmtId="0" fontId="6" fillId="0" borderId="1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7" fillId="0" borderId="13" xfId="0" applyFont="1" applyFill="1" applyBorder="1" applyAlignment="1">
      <alignment horizontal="center"/>
    </xf>
    <xf numFmtId="164" fontId="6" fillId="2" borderId="9" xfId="2" applyNumberFormat="1" applyFont="1" applyFill="1" applyBorder="1" applyAlignment="1">
      <alignment horizontal="center"/>
    </xf>
    <xf numFmtId="44" fontId="6" fillId="2" borderId="10" xfId="2" applyFont="1" applyFill="1" applyBorder="1" applyAlignment="1">
      <alignment horizontal="center"/>
    </xf>
    <xf numFmtId="14" fontId="6" fillId="2" borderId="10" xfId="0" applyNumberFormat="1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165" fontId="7" fillId="2" borderId="10" xfId="2" applyNumberFormat="1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164" fontId="6" fillId="2" borderId="4" xfId="2" applyNumberFormat="1" applyFont="1" applyFill="1" applyBorder="1"/>
    <xf numFmtId="0" fontId="2" fillId="2" borderId="0" xfId="0" applyFont="1" applyFill="1" applyBorder="1"/>
    <xf numFmtId="164" fontId="6" fillId="2" borderId="0" xfId="2" applyNumberFormat="1" applyFont="1" applyFill="1" applyBorder="1" applyAlignment="1">
      <alignment horizontal="center"/>
    </xf>
    <xf numFmtId="0" fontId="3" fillId="2" borderId="4" xfId="0" applyFont="1" applyFill="1" applyBorder="1"/>
    <xf numFmtId="0" fontId="7" fillId="2" borderId="9" xfId="0" applyFont="1" applyFill="1" applyBorder="1"/>
    <xf numFmtId="164" fontId="6" fillId="2" borderId="9" xfId="2" applyNumberFormat="1" applyFont="1" applyFill="1" applyBorder="1" applyAlignment="1">
      <alignment horizontal="center" wrapText="1"/>
    </xf>
    <xf numFmtId="44" fontId="6" fillId="0" borderId="0" xfId="2" applyFont="1" applyFill="1" applyBorder="1" applyAlignment="1">
      <alignment horizontal="center"/>
    </xf>
    <xf numFmtId="14" fontId="6" fillId="0" borderId="0" xfId="0" applyNumberFormat="1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8" fillId="2" borderId="1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165" fontId="6" fillId="2" borderId="11" xfId="2" applyNumberFormat="1" applyFont="1" applyFill="1" applyBorder="1" applyAlignment="1">
      <alignment horizontal="center"/>
    </xf>
    <xf numFmtId="165" fontId="6" fillId="2" borderId="12" xfId="2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left" indent="1"/>
    </xf>
    <xf numFmtId="0" fontId="3" fillId="0" borderId="3" xfId="0" applyFont="1" applyFill="1" applyBorder="1" applyAlignment="1">
      <alignment horizontal="left" indent="2"/>
    </xf>
    <xf numFmtId="0" fontId="3" fillId="0" borderId="3" xfId="0" applyFont="1" applyFill="1" applyBorder="1" applyAlignment="1">
      <alignment horizontal="left" indent="4"/>
    </xf>
    <xf numFmtId="0" fontId="7" fillId="2" borderId="0" xfId="0" applyFont="1" applyFill="1" applyBorder="1" applyAlignment="1">
      <alignment horizontal="center"/>
    </xf>
    <xf numFmtId="49" fontId="8" fillId="2" borderId="14" xfId="0" applyNumberFormat="1" applyFont="1" applyFill="1" applyBorder="1" applyAlignment="1">
      <alignment horizontal="center"/>
    </xf>
    <xf numFmtId="0" fontId="3" fillId="0" borderId="4" xfId="0" applyFont="1" applyFill="1" applyBorder="1"/>
    <xf numFmtId="10" fontId="3" fillId="0" borderId="4" xfId="3" applyNumberFormat="1" applyFont="1" applyFill="1" applyBorder="1"/>
    <xf numFmtId="165" fontId="3" fillId="0" borderId="4" xfId="0" applyNumberFormat="1" applyFont="1" applyFill="1" applyBorder="1"/>
    <xf numFmtId="165" fontId="3" fillId="0" borderId="8" xfId="0" applyNumberFormat="1" applyFont="1" applyFill="1" applyBorder="1"/>
    <xf numFmtId="0" fontId="2" fillId="2" borderId="10" xfId="0" applyFont="1" applyFill="1" applyBorder="1" applyAlignment="1">
      <alignment horizontal="center"/>
    </xf>
    <xf numFmtId="0" fontId="3" fillId="0" borderId="8" xfId="0" applyFont="1" applyFill="1" applyBorder="1"/>
    <xf numFmtId="167" fontId="8" fillId="2" borderId="10" xfId="2" applyNumberFormat="1" applyFont="1" applyFill="1" applyBorder="1" applyAlignment="1">
      <alignment horizontal="center"/>
    </xf>
    <xf numFmtId="0" fontId="7" fillId="2" borderId="10" xfId="0" applyFont="1" applyFill="1" applyBorder="1" applyAlignment="1">
      <alignment horizontal="center"/>
    </xf>
    <xf numFmtId="49" fontId="6" fillId="2" borderId="9" xfId="2" applyNumberFormat="1" applyFont="1" applyFill="1" applyBorder="1" applyAlignment="1">
      <alignment horizontal="center"/>
    </xf>
    <xf numFmtId="0" fontId="3" fillId="0" borderId="0" xfId="0" quotePrefix="1" applyFont="1" applyFill="1"/>
    <xf numFmtId="165" fontId="3" fillId="0" borderId="13" xfId="2" applyNumberFormat="1" applyFont="1" applyFill="1" applyBorder="1"/>
    <xf numFmtId="165" fontId="3" fillId="0" borderId="13" xfId="0" applyNumberFormat="1" applyFont="1" applyFill="1" applyBorder="1"/>
    <xf numFmtId="165" fontId="3" fillId="0" borderId="11" xfId="2" applyNumberFormat="1" applyFont="1" applyFill="1" applyBorder="1"/>
    <xf numFmtId="165" fontId="3" fillId="0" borderId="12" xfId="0" applyNumberFormat="1" applyFont="1" applyFill="1" applyBorder="1"/>
    <xf numFmtId="165" fontId="3" fillId="0" borderId="12" xfId="2" applyNumberFormat="1" applyFont="1" applyFill="1" applyBorder="1"/>
    <xf numFmtId="165" fontId="3" fillId="0" borderId="5" xfId="2" applyNumberFormat="1" applyFont="1" applyFill="1" applyBorder="1"/>
    <xf numFmtId="165" fontId="3" fillId="0" borderId="10" xfId="2" applyNumberFormat="1" applyFont="1" applyFill="1" applyBorder="1"/>
    <xf numFmtId="165" fontId="3" fillId="0" borderId="2" xfId="2" applyNumberFormat="1" applyFont="1" applyFill="1" applyBorder="1"/>
    <xf numFmtId="165" fontId="4" fillId="0" borderId="13" xfId="2" applyNumberFormat="1" applyFont="1" applyFill="1" applyBorder="1"/>
    <xf numFmtId="165" fontId="4" fillId="0" borderId="13" xfId="0" applyNumberFormat="1" applyFont="1" applyFill="1" applyBorder="1"/>
    <xf numFmtId="165" fontId="4" fillId="0" borderId="4" xfId="2" applyNumberFormat="1" applyFont="1" applyFill="1" applyBorder="1"/>
    <xf numFmtId="165" fontId="2" fillId="0" borderId="12" xfId="2" applyNumberFormat="1" applyFont="1" applyFill="1" applyBorder="1"/>
    <xf numFmtId="166" fontId="3" fillId="0" borderId="13" xfId="1" applyNumberFormat="1" applyFont="1" applyFill="1" applyBorder="1"/>
    <xf numFmtId="165" fontId="3" fillId="0" borderId="12" xfId="1" applyNumberFormat="1" applyFont="1" applyFill="1" applyBorder="1"/>
    <xf numFmtId="0" fontId="6" fillId="0" borderId="0" xfId="0" applyFont="1" applyFill="1" applyBorder="1" applyAlignment="1">
      <alignment horizontal="center"/>
    </xf>
    <xf numFmtId="42" fontId="3" fillId="0" borderId="0" xfId="1" applyNumberFormat="1" applyFont="1" applyFill="1" applyBorder="1"/>
    <xf numFmtId="42" fontId="3" fillId="0" borderId="0" xfId="0" applyNumberFormat="1" applyFont="1" applyFill="1" applyBorder="1"/>
    <xf numFmtId="165" fontId="3" fillId="0" borderId="0" xfId="0" applyNumberFormat="1" applyFont="1" applyFill="1" applyBorder="1"/>
    <xf numFmtId="42" fontId="3" fillId="0" borderId="0" xfId="3" applyNumberFormat="1" applyFont="1" applyFill="1" applyBorder="1"/>
    <xf numFmtId="44" fontId="3" fillId="0" borderId="3" xfId="0" applyNumberFormat="1" applyFont="1" applyFill="1" applyBorder="1"/>
    <xf numFmtId="42" fontId="3" fillId="0" borderId="7" xfId="0" applyNumberFormat="1" applyFont="1" applyFill="1" applyBorder="1"/>
    <xf numFmtId="42" fontId="3" fillId="0" borderId="0" xfId="0" applyNumberFormat="1" applyFont="1" applyFill="1"/>
    <xf numFmtId="42" fontId="3" fillId="0" borderId="7" xfId="3" applyNumberFormat="1" applyFont="1" applyFill="1" applyBorder="1"/>
    <xf numFmtId="42" fontId="3" fillId="0" borderId="0" xfId="2" applyNumberFormat="1" applyFont="1" applyFill="1" applyBorder="1"/>
    <xf numFmtId="44" fontId="3" fillId="0" borderId="10" xfId="2" applyNumberFormat="1" applyFont="1" applyFill="1" applyBorder="1"/>
    <xf numFmtId="0" fontId="3" fillId="0" borderId="0" xfId="0" quotePrefix="1" applyFont="1" applyFill="1" applyBorder="1"/>
    <xf numFmtId="165" fontId="3" fillId="0" borderId="4" xfId="2" applyNumberFormat="1" applyFont="1" applyFill="1" applyBorder="1" applyAlignment="1">
      <alignment horizontal="center"/>
    </xf>
    <xf numFmtId="0" fontId="0" fillId="0" borderId="0" xfId="0"/>
    <xf numFmtId="0" fontId="3" fillId="0" borderId="3" xfId="0" applyFont="1" applyFill="1" applyBorder="1"/>
    <xf numFmtId="0" fontId="3" fillId="0" borderId="0" xfId="0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0" borderId="0" xfId="2" applyFont="1" applyFill="1"/>
    <xf numFmtId="0" fontId="3" fillId="0" borderId="6" xfId="0" applyFont="1" applyFill="1" applyBorder="1"/>
    <xf numFmtId="0" fontId="3" fillId="0" borderId="7" xfId="0" applyFont="1" applyFill="1" applyBorder="1"/>
    <xf numFmtId="165" fontId="3" fillId="0" borderId="0" xfId="2" applyNumberFormat="1" applyFont="1" applyFill="1" applyBorder="1"/>
    <xf numFmtId="165" fontId="3" fillId="0" borderId="7" xfId="0" applyNumberFormat="1" applyFont="1" applyFill="1" applyBorder="1"/>
    <xf numFmtId="0" fontId="10" fillId="0" borderId="0" xfId="0" applyFont="1"/>
    <xf numFmtId="44" fontId="2" fillId="0" borderId="7" xfId="2" applyFont="1" applyFill="1" applyBorder="1"/>
    <xf numFmtId="44" fontId="3" fillId="0" borderId="4" xfId="2" applyFont="1" applyFill="1" applyBorder="1"/>
    <xf numFmtId="44" fontId="3" fillId="0" borderId="7" xfId="2" applyFont="1" applyFill="1" applyBorder="1"/>
    <xf numFmtId="44" fontId="3" fillId="0" borderId="8" xfId="2" applyFont="1" applyFill="1" applyBorder="1"/>
    <xf numFmtId="0" fontId="2" fillId="0" borderId="14" xfId="0" applyFont="1" applyFill="1" applyBorder="1"/>
    <xf numFmtId="0" fontId="2" fillId="0" borderId="9" xfId="0" applyFont="1" applyFill="1" applyBorder="1" applyAlignment="1">
      <alignment horizontal="center"/>
    </xf>
    <xf numFmtId="44" fontId="2" fillId="0" borderId="5" xfId="2" applyFont="1" applyFill="1" applyBorder="1" applyAlignment="1">
      <alignment horizontal="center"/>
    </xf>
    <xf numFmtId="44" fontId="3" fillId="0" borderId="13" xfId="0" applyNumberFormat="1" applyFont="1" applyFill="1" applyBorder="1"/>
    <xf numFmtId="44" fontId="3" fillId="0" borderId="12" xfId="0" applyNumberFormat="1" applyFont="1" applyFill="1" applyBorder="1"/>
    <xf numFmtId="44" fontId="3" fillId="0" borderId="11" xfId="0" applyNumberFormat="1" applyFont="1" applyFill="1" applyBorder="1"/>
    <xf numFmtId="0" fontId="2" fillId="0" borderId="10" xfId="0" applyFont="1" applyFill="1" applyBorder="1" applyAlignment="1">
      <alignment horizontal="center"/>
    </xf>
    <xf numFmtId="0" fontId="2" fillId="0" borderId="1" xfId="0" applyFont="1" applyFill="1" applyBorder="1"/>
    <xf numFmtId="165" fontId="2" fillId="0" borderId="15" xfId="2" applyNumberFormat="1" applyFont="1" applyFill="1" applyBorder="1"/>
    <xf numFmtId="165" fontId="3" fillId="0" borderId="15" xfId="0" applyNumberFormat="1" applyFont="1" applyFill="1" applyBorder="1"/>
    <xf numFmtId="10" fontId="3" fillId="0" borderId="2" xfId="3" applyNumberFormat="1" applyFont="1" applyFill="1" applyBorder="1"/>
    <xf numFmtId="10" fontId="3" fillId="0" borderId="8" xfId="3" applyNumberFormat="1" applyFont="1" applyFill="1" applyBorder="1"/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1" fillId="2" borderId="11" xfId="0" applyFont="1" applyFill="1" applyBorder="1" applyAlignment="1">
      <alignment horizontal="center"/>
    </xf>
    <xf numFmtId="0" fontId="2" fillId="2" borderId="10" xfId="0" applyFont="1" applyFill="1" applyBorder="1"/>
    <xf numFmtId="44" fontId="2" fillId="2" borderId="10" xfId="2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44" fontId="3" fillId="2" borderId="10" xfId="2" applyFont="1" applyFill="1" applyBorder="1" applyAlignment="1">
      <alignment horizontal="center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  <colors>
    <mruColors>
      <color rgb="FF008000"/>
      <color rgb="FF3366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91"/>
  <sheetViews>
    <sheetView tabSelected="1" topLeftCell="A138" zoomScaleNormal="100" workbookViewId="0">
      <selection activeCell="G159" sqref="G159"/>
    </sheetView>
  </sheetViews>
  <sheetFormatPr defaultColWidth="9.28515625" defaultRowHeight="12"/>
  <cols>
    <col min="1" max="1" width="2.7109375" style="11" customWidth="1"/>
    <col min="2" max="2" width="37.28515625" style="8" customWidth="1"/>
    <col min="3" max="3" width="15.28515625" style="8" customWidth="1"/>
    <col min="4" max="4" width="12.7109375" style="9" customWidth="1"/>
    <col min="5" max="6" width="12.7109375" style="8" customWidth="1"/>
    <col min="7" max="7" width="11.7109375" style="9" customWidth="1"/>
    <col min="8" max="10" width="11.7109375" style="8" customWidth="1"/>
    <col min="11" max="11" width="9.7109375" style="8" bestFit="1" customWidth="1"/>
    <col min="12" max="16384" width="9.28515625" style="8"/>
  </cols>
  <sheetData>
    <row r="1" spans="1:7" s="1" customFormat="1">
      <c r="A1" s="49">
        <v>1</v>
      </c>
      <c r="B1" s="69" t="s">
        <v>69</v>
      </c>
      <c r="C1" s="81" t="s">
        <v>109</v>
      </c>
      <c r="D1" s="81" t="s">
        <v>107</v>
      </c>
      <c r="E1" s="88" t="s">
        <v>76</v>
      </c>
      <c r="F1" s="2"/>
    </row>
    <row r="2" spans="1:7" s="1" customFormat="1" ht="7.5" customHeight="1">
      <c r="A2" s="49"/>
      <c r="B2" s="3"/>
      <c r="C2" s="3"/>
      <c r="D2" s="39"/>
      <c r="E2" s="39"/>
      <c r="F2" s="2"/>
    </row>
    <row r="3" spans="1:7">
      <c r="A3" s="49"/>
      <c r="B3" s="5" t="s">
        <v>0</v>
      </c>
      <c r="C3" s="5"/>
      <c r="D3" s="40"/>
      <c r="E3" s="40"/>
      <c r="F3" s="7"/>
      <c r="G3" s="8"/>
    </row>
    <row r="4" spans="1:7">
      <c r="A4" s="49"/>
      <c r="B4" s="5" t="s">
        <v>13</v>
      </c>
      <c r="C4" s="111">
        <f>201110.81+1277655.36+105416.52</f>
        <v>1584182.6900000002</v>
      </c>
      <c r="D4" s="40">
        <v>1686754.04</v>
      </c>
      <c r="E4" s="40">
        <f>C4-D4</f>
        <v>-102571.34999999986</v>
      </c>
      <c r="F4" s="7"/>
      <c r="G4" s="8"/>
    </row>
    <row r="5" spans="1:7" ht="7.5" customHeight="1">
      <c r="A5" s="49"/>
      <c r="B5" s="5"/>
      <c r="C5" s="111"/>
      <c r="D5" s="40"/>
      <c r="E5" s="40"/>
      <c r="F5" s="7"/>
      <c r="G5" s="8"/>
    </row>
    <row r="6" spans="1:7">
      <c r="A6" s="49"/>
      <c r="B6" s="5" t="s">
        <v>75</v>
      </c>
      <c r="C6" s="111">
        <v>326878.25</v>
      </c>
      <c r="D6" s="40">
        <v>326870.2</v>
      </c>
      <c r="E6" s="40">
        <f t="shared" ref="E6:E14" si="0">C6-D6</f>
        <v>8.0499999999883585</v>
      </c>
      <c r="F6" s="7"/>
      <c r="G6" s="8"/>
    </row>
    <row r="7" spans="1:7">
      <c r="A7" s="49"/>
      <c r="B7" s="5" t="s">
        <v>1</v>
      </c>
      <c r="C7" s="111">
        <v>23818.880000000001</v>
      </c>
      <c r="D7" s="40">
        <v>28624.59</v>
      </c>
      <c r="E7" s="40">
        <f t="shared" si="0"/>
        <v>-4805.7099999999991</v>
      </c>
      <c r="F7" s="7"/>
      <c r="G7" s="8"/>
    </row>
    <row r="8" spans="1:7">
      <c r="A8" s="49"/>
      <c r="B8" s="5" t="s">
        <v>2</v>
      </c>
      <c r="C8" s="111">
        <v>5258.95</v>
      </c>
      <c r="D8" s="40">
        <v>7647.35</v>
      </c>
      <c r="E8" s="40">
        <f t="shared" si="0"/>
        <v>-2388.4000000000005</v>
      </c>
      <c r="F8" s="7"/>
      <c r="G8" s="8"/>
    </row>
    <row r="9" spans="1:7">
      <c r="A9" s="49"/>
      <c r="B9" s="5" t="s">
        <v>74</v>
      </c>
      <c r="C9" s="111">
        <v>1146.6199999999999</v>
      </c>
      <c r="D9" s="40">
        <v>982.89</v>
      </c>
      <c r="E9" s="40">
        <f t="shared" si="0"/>
        <v>163.7299999999999</v>
      </c>
      <c r="F9" s="7"/>
      <c r="G9" s="8"/>
    </row>
    <row r="10" spans="1:7">
      <c r="A10" s="49"/>
      <c r="B10" s="5" t="s">
        <v>33</v>
      </c>
      <c r="C10" s="116">
        <f>SUM(C4:C9)</f>
        <v>1941285.3900000001</v>
      </c>
      <c r="D10" s="41">
        <f>SUM(D4:D9)</f>
        <v>2050879.07</v>
      </c>
      <c r="E10" s="41">
        <f t="shared" si="0"/>
        <v>-109593.67999999993</v>
      </c>
      <c r="F10" s="7"/>
      <c r="G10" s="8"/>
    </row>
    <row r="11" spans="1:7" ht="7.5" customHeight="1">
      <c r="A11" s="49"/>
      <c r="B11" s="5"/>
      <c r="C11" s="111"/>
      <c r="D11" s="40"/>
      <c r="E11" s="40">
        <f t="shared" si="0"/>
        <v>0</v>
      </c>
      <c r="F11" s="7"/>
      <c r="G11" s="8"/>
    </row>
    <row r="12" spans="1:7">
      <c r="A12" s="49"/>
      <c r="B12" s="5" t="s">
        <v>35</v>
      </c>
      <c r="C12" s="111">
        <v>39171.14</v>
      </c>
      <c r="D12" s="40">
        <v>40241.800000000003</v>
      </c>
      <c r="E12" s="40">
        <f t="shared" si="0"/>
        <v>-1070.6600000000035</v>
      </c>
      <c r="F12" s="7"/>
      <c r="G12" s="8"/>
    </row>
    <row r="13" spans="1:7">
      <c r="A13" s="49"/>
      <c r="B13" s="5" t="s">
        <v>113</v>
      </c>
      <c r="C13" s="111">
        <v>200777.53</v>
      </c>
      <c r="D13" s="40">
        <v>199460.42</v>
      </c>
      <c r="E13" s="40">
        <f t="shared" si="0"/>
        <v>1317.109999999986</v>
      </c>
      <c r="F13" s="9"/>
      <c r="G13" s="8"/>
    </row>
    <row r="14" spans="1:7">
      <c r="A14" s="49"/>
      <c r="B14" s="10" t="s">
        <v>21</v>
      </c>
      <c r="C14" s="116">
        <f>SUM(C12:C13)</f>
        <v>239948.66999999998</v>
      </c>
      <c r="D14" s="41">
        <f>SUM(D12:D13)</f>
        <v>239702.22000000003</v>
      </c>
      <c r="E14" s="41">
        <f t="shared" si="0"/>
        <v>246.44999999995343</v>
      </c>
      <c r="F14" s="9"/>
      <c r="G14" s="8"/>
    </row>
    <row r="15" spans="1:7" ht="12" customHeight="1">
      <c r="A15" s="49"/>
      <c r="B15" s="6"/>
      <c r="C15" s="6"/>
      <c r="D15" s="7"/>
      <c r="E15" s="6"/>
      <c r="F15" s="6"/>
    </row>
    <row r="16" spans="1:7" ht="12" customHeight="1">
      <c r="A16" s="51">
        <v>2</v>
      </c>
      <c r="B16" s="46" t="s">
        <v>71</v>
      </c>
      <c r="C16" s="63"/>
      <c r="D16" s="64" t="s">
        <v>110</v>
      </c>
      <c r="E16" s="42"/>
      <c r="F16" s="9"/>
      <c r="G16" s="8"/>
    </row>
    <row r="17" spans="1:11" ht="12" customHeight="1">
      <c r="A17" s="51"/>
      <c r="B17" s="58" t="s">
        <v>78</v>
      </c>
      <c r="C17" s="35"/>
      <c r="D17" s="80" t="s">
        <v>90</v>
      </c>
      <c r="E17" s="36"/>
      <c r="F17" s="9"/>
      <c r="G17" s="8"/>
    </row>
    <row r="18" spans="1:11">
      <c r="A18" s="51"/>
      <c r="B18" s="47" t="s">
        <v>26</v>
      </c>
      <c r="C18" s="54" t="s">
        <v>4</v>
      </c>
      <c r="D18" s="55" t="s">
        <v>27</v>
      </c>
      <c r="E18" s="89" t="s">
        <v>6</v>
      </c>
      <c r="F18" s="9"/>
      <c r="G18" s="8"/>
    </row>
    <row r="19" spans="1:11" ht="7.5" customHeight="1">
      <c r="A19" s="51"/>
      <c r="B19" s="68"/>
      <c r="C19" s="65"/>
      <c r="D19" s="66"/>
      <c r="E19" s="67"/>
      <c r="F19" s="9"/>
      <c r="G19" s="8"/>
    </row>
    <row r="20" spans="1:11">
      <c r="A20" s="51"/>
      <c r="B20" s="56" t="s">
        <v>3</v>
      </c>
      <c r="C20" s="65"/>
      <c r="D20" s="66"/>
      <c r="E20" s="67"/>
      <c r="F20" s="9"/>
      <c r="G20" s="8"/>
      <c r="K20" s="9" t="s">
        <v>87</v>
      </c>
    </row>
    <row r="21" spans="1:11">
      <c r="A21" s="51"/>
      <c r="B21" s="20" t="s">
        <v>84</v>
      </c>
      <c r="C21" s="23"/>
      <c r="D21" s="18"/>
      <c r="E21" s="25"/>
      <c r="F21" s="9"/>
      <c r="G21" s="8"/>
    </row>
    <row r="22" spans="1:11">
      <c r="A22" s="51"/>
      <c r="B22" s="5" t="s">
        <v>55</v>
      </c>
      <c r="C22" s="12">
        <v>627062</v>
      </c>
      <c r="D22" s="12">
        <v>627062.43999999994</v>
      </c>
      <c r="E22" s="82"/>
      <c r="F22" s="9"/>
    </row>
    <row r="23" spans="1:11">
      <c r="A23" s="51"/>
      <c r="B23" s="5" t="s">
        <v>48</v>
      </c>
      <c r="C23" s="12">
        <v>128250</v>
      </c>
      <c r="D23" s="12">
        <v>128250</v>
      </c>
      <c r="E23" s="82"/>
      <c r="F23" s="9"/>
      <c r="G23" s="8"/>
    </row>
    <row r="24" spans="1:11">
      <c r="A24" s="51"/>
      <c r="B24" s="5" t="s">
        <v>46</v>
      </c>
      <c r="C24" s="12">
        <v>547128</v>
      </c>
      <c r="D24" s="12">
        <v>547128</v>
      </c>
      <c r="E24" s="82"/>
      <c r="F24" s="9"/>
      <c r="G24" s="8"/>
    </row>
    <row r="25" spans="1:11">
      <c r="A25" s="51"/>
      <c r="B25" s="5" t="s">
        <v>47</v>
      </c>
      <c r="C25" s="26">
        <v>202009</v>
      </c>
      <c r="D25" s="26">
        <v>202008.68</v>
      </c>
      <c r="E25" s="82"/>
      <c r="F25" s="9"/>
      <c r="G25" s="8"/>
    </row>
    <row r="26" spans="1:11">
      <c r="A26" s="51"/>
      <c r="B26" s="5"/>
      <c r="C26" s="12">
        <f>SUM(C22:C25)</f>
        <v>1504449</v>
      </c>
      <c r="D26" s="12">
        <f>SUM(D22:D25)</f>
        <v>1504449.1199999999</v>
      </c>
      <c r="E26" s="82"/>
      <c r="F26" s="9"/>
      <c r="G26" s="8"/>
    </row>
    <row r="27" spans="1:11" ht="7.5" customHeight="1">
      <c r="A27" s="51"/>
      <c r="B27" s="5"/>
      <c r="C27" s="12"/>
      <c r="D27" s="12"/>
      <c r="E27" s="82"/>
      <c r="F27" s="9"/>
      <c r="G27" s="8"/>
    </row>
    <row r="28" spans="1:11">
      <c r="A28" s="51"/>
      <c r="B28" s="5" t="s">
        <v>88</v>
      </c>
      <c r="C28" s="12">
        <f>84100+725400+199612+3643946</f>
        <v>4653058</v>
      </c>
      <c r="D28" s="12">
        <f>4367376-(382874.26+81078.72+110057.28+279671.05)</f>
        <v>3513694.69</v>
      </c>
      <c r="E28" s="83">
        <f>D28/C28</f>
        <v>0.75513666281400316</v>
      </c>
      <c r="F28" s="22"/>
      <c r="H28" s="16"/>
      <c r="K28" s="16" t="s">
        <v>106</v>
      </c>
    </row>
    <row r="29" spans="1:11">
      <c r="A29" s="51"/>
      <c r="B29" s="5" t="s">
        <v>89</v>
      </c>
      <c r="C29" s="26">
        <v>1212835</v>
      </c>
      <c r="D29" s="26">
        <f>D30-D28</f>
        <v>853681.98</v>
      </c>
      <c r="E29" s="83">
        <f>D29/C29</f>
        <v>0.70387314020456204</v>
      </c>
      <c r="F29" s="9"/>
      <c r="G29" s="16"/>
      <c r="H29" s="16"/>
    </row>
    <row r="30" spans="1:11">
      <c r="A30" s="51"/>
      <c r="B30" s="5" t="s">
        <v>41</v>
      </c>
      <c r="C30" s="12">
        <f>SUM(C28:C29)</f>
        <v>5865893</v>
      </c>
      <c r="D30" s="12">
        <v>4367376.67</v>
      </c>
      <c r="E30" s="83"/>
      <c r="F30" s="9"/>
      <c r="G30" s="16"/>
      <c r="H30" s="16"/>
    </row>
    <row r="31" spans="1:11" ht="7.5" customHeight="1">
      <c r="A31" s="51"/>
      <c r="B31" s="5"/>
      <c r="C31" s="12"/>
      <c r="D31" s="12"/>
      <c r="E31" s="83"/>
      <c r="F31" s="9"/>
      <c r="G31" s="16"/>
      <c r="H31" s="16"/>
    </row>
    <row r="32" spans="1:11">
      <c r="A32" s="51"/>
      <c r="B32" s="5" t="s">
        <v>19</v>
      </c>
      <c r="C32" s="26">
        <v>5936870</v>
      </c>
      <c r="D32" s="26">
        <f>3426014.97+269653.09</f>
        <v>3695668.06</v>
      </c>
      <c r="E32" s="83">
        <f>D32/C32</f>
        <v>0.62249435476943238</v>
      </c>
      <c r="F32" s="9"/>
      <c r="G32" s="8"/>
    </row>
    <row r="33" spans="1:8">
      <c r="A33" s="51"/>
      <c r="B33" s="5" t="s">
        <v>12</v>
      </c>
      <c r="C33" s="12">
        <f>C30-C32</f>
        <v>-70977</v>
      </c>
      <c r="D33" s="12">
        <f>D30-D32</f>
        <v>671708.60999999987</v>
      </c>
      <c r="E33" s="82"/>
      <c r="F33" s="9"/>
      <c r="G33" s="8"/>
    </row>
    <row r="34" spans="1:8" ht="7.5" customHeight="1">
      <c r="A34" s="51"/>
      <c r="B34" s="5"/>
      <c r="C34" s="12"/>
      <c r="D34" s="12"/>
      <c r="E34" s="82"/>
      <c r="F34" s="9"/>
      <c r="G34" s="8"/>
    </row>
    <row r="35" spans="1:8">
      <c r="A35" s="51"/>
      <c r="B35" s="20" t="s">
        <v>52</v>
      </c>
      <c r="C35" s="12"/>
      <c r="D35" s="12"/>
      <c r="E35" s="82"/>
      <c r="F35" s="9"/>
      <c r="G35" s="8"/>
    </row>
    <row r="36" spans="1:8">
      <c r="A36" s="51"/>
      <c r="B36" s="5" t="s">
        <v>55</v>
      </c>
      <c r="C36" s="12">
        <v>627061</v>
      </c>
      <c r="D36" s="12">
        <v>627061.43999999994</v>
      </c>
      <c r="E36" s="84">
        <f t="shared" ref="E36:E37" si="1">D36-C36</f>
        <v>0.43999999994412065</v>
      </c>
      <c r="F36" s="9"/>
      <c r="G36" s="8"/>
    </row>
    <row r="37" spans="1:8">
      <c r="A37" s="51"/>
      <c r="B37" s="5" t="s">
        <v>48</v>
      </c>
      <c r="C37" s="12">
        <v>128250</v>
      </c>
      <c r="D37" s="12">
        <v>128250</v>
      </c>
      <c r="E37" s="84">
        <f t="shared" si="1"/>
        <v>0</v>
      </c>
      <c r="F37" s="9"/>
      <c r="G37" s="8"/>
    </row>
    <row r="38" spans="1:8">
      <c r="A38" s="51"/>
      <c r="B38" s="5" t="s">
        <v>46</v>
      </c>
      <c r="C38" s="12">
        <v>547128</v>
      </c>
      <c r="D38" s="12">
        <v>547128</v>
      </c>
      <c r="E38" s="84">
        <f>D38-C38</f>
        <v>0</v>
      </c>
      <c r="F38" s="9"/>
      <c r="G38" s="8"/>
    </row>
    <row r="39" spans="1:8">
      <c r="A39" s="51"/>
      <c r="B39" s="5" t="s">
        <v>47</v>
      </c>
      <c r="C39" s="26">
        <v>202009</v>
      </c>
      <c r="D39" s="26">
        <v>202009</v>
      </c>
      <c r="E39" s="85">
        <f t="shared" ref="E39:E40" si="2">D39-C39</f>
        <v>0</v>
      </c>
      <c r="F39" s="9"/>
      <c r="G39" s="8"/>
    </row>
    <row r="40" spans="1:8">
      <c r="A40" s="51"/>
      <c r="B40" s="5"/>
      <c r="C40" s="12">
        <f>SUM(C36:C39)</f>
        <v>1504448</v>
      </c>
      <c r="D40" s="12">
        <f>SUM(D36:D39)</f>
        <v>1504448.44</v>
      </c>
      <c r="E40" s="84">
        <f t="shared" si="2"/>
        <v>0.43999999994412065</v>
      </c>
      <c r="F40" s="9"/>
      <c r="G40" s="8"/>
    </row>
    <row r="41" spans="1:8" ht="7.5" customHeight="1">
      <c r="A41" s="51"/>
      <c r="B41" s="5"/>
      <c r="C41" s="12"/>
      <c r="D41" s="12"/>
      <c r="E41" s="82"/>
      <c r="F41" s="9"/>
      <c r="G41" s="8"/>
    </row>
    <row r="42" spans="1:8">
      <c r="A42" s="51"/>
      <c r="B42" s="86" t="s">
        <v>5</v>
      </c>
      <c r="C42" s="23"/>
      <c r="D42" s="18"/>
      <c r="E42" s="25"/>
      <c r="F42" s="9"/>
      <c r="G42" s="8"/>
    </row>
    <row r="43" spans="1:8">
      <c r="A43" s="51"/>
      <c r="B43" s="5" t="s">
        <v>85</v>
      </c>
      <c r="C43" s="12">
        <v>148449</v>
      </c>
      <c r="D43" s="12">
        <v>148449</v>
      </c>
      <c r="E43" s="28">
        <f t="shared" ref="E43" si="3">D43-C43</f>
        <v>0</v>
      </c>
      <c r="F43" s="9"/>
      <c r="G43" s="8"/>
    </row>
    <row r="44" spans="1:8" ht="7.5" customHeight="1">
      <c r="A44" s="51"/>
      <c r="B44" s="5"/>
      <c r="C44" s="12"/>
      <c r="D44" s="12"/>
      <c r="E44" s="82"/>
      <c r="F44" s="9"/>
      <c r="G44" s="8"/>
    </row>
    <row r="45" spans="1:8">
      <c r="A45" s="51"/>
      <c r="B45" s="78" t="s">
        <v>11</v>
      </c>
      <c r="C45" s="12">
        <v>225356</v>
      </c>
      <c r="D45" s="12">
        <v>203359.35999999999</v>
      </c>
      <c r="E45" s="83">
        <f>D45/C45</f>
        <v>0.90239159374500788</v>
      </c>
      <c r="F45" s="16"/>
      <c r="G45" s="8"/>
      <c r="H45" s="15"/>
    </row>
    <row r="46" spans="1:8">
      <c r="A46" s="51"/>
      <c r="B46" s="78" t="s">
        <v>19</v>
      </c>
      <c r="C46" s="26">
        <v>207902</v>
      </c>
      <c r="D46" s="26">
        <f>175133.57+951.22+11590.42</f>
        <v>187675.21000000002</v>
      </c>
      <c r="E46" s="83">
        <f>D46/C46</f>
        <v>0.90270997873998338</v>
      </c>
      <c r="F46" s="9"/>
      <c r="G46" s="8"/>
    </row>
    <row r="47" spans="1:8">
      <c r="A47" s="51"/>
      <c r="B47" s="79" t="s">
        <v>86</v>
      </c>
      <c r="C47" s="12">
        <f>C45-C46</f>
        <v>17454</v>
      </c>
      <c r="D47" s="12">
        <f>D45-D46</f>
        <v>15684.149999999965</v>
      </c>
      <c r="E47" s="82"/>
      <c r="F47" s="9"/>
      <c r="G47" s="8"/>
    </row>
    <row r="48" spans="1:8" ht="7.5" customHeight="1">
      <c r="A48" s="51"/>
      <c r="B48" s="5"/>
      <c r="C48" s="12"/>
      <c r="D48" s="12"/>
      <c r="E48" s="82"/>
      <c r="F48" s="9"/>
      <c r="G48" s="8"/>
    </row>
    <row r="49" spans="1:7">
      <c r="A49" s="51"/>
      <c r="B49" s="10" t="s">
        <v>53</v>
      </c>
      <c r="C49" s="26">
        <v>126151</v>
      </c>
      <c r="D49" s="26">
        <f>D43+D47</f>
        <v>164133.14999999997</v>
      </c>
      <c r="E49" s="85">
        <f>D49-C49</f>
        <v>37982.149999999965</v>
      </c>
      <c r="F49" s="9"/>
      <c r="G49" s="8"/>
    </row>
    <row r="50" spans="1:7" ht="6.75" customHeight="1">
      <c r="A50" s="51"/>
      <c r="C50" s="9"/>
      <c r="D50" s="8"/>
      <c r="F50" s="9"/>
      <c r="G50" s="8"/>
    </row>
    <row r="51" spans="1:7">
      <c r="A51" s="51">
        <v>3</v>
      </c>
      <c r="B51" s="70" t="s">
        <v>72</v>
      </c>
      <c r="C51" s="37"/>
      <c r="D51" s="90" t="s">
        <v>109</v>
      </c>
      <c r="E51" s="42"/>
      <c r="F51" s="9"/>
      <c r="G51" s="8"/>
    </row>
    <row r="52" spans="1:7">
      <c r="A52" s="51"/>
      <c r="B52" s="71" t="s">
        <v>79</v>
      </c>
      <c r="C52" s="37"/>
      <c r="D52" s="53"/>
      <c r="E52" s="42"/>
      <c r="F52" s="9"/>
      <c r="G52" s="8"/>
    </row>
    <row r="53" spans="1:7">
      <c r="A53" s="51"/>
      <c r="B53" s="72" t="s">
        <v>26</v>
      </c>
      <c r="C53" s="54" t="s">
        <v>4</v>
      </c>
      <c r="D53" s="55" t="s">
        <v>28</v>
      </c>
      <c r="E53" s="56" t="s">
        <v>6</v>
      </c>
      <c r="F53" s="9"/>
      <c r="G53" s="8"/>
    </row>
    <row r="54" spans="1:7">
      <c r="A54" s="51"/>
      <c r="B54" s="20" t="s">
        <v>84</v>
      </c>
      <c r="C54" s="23"/>
      <c r="D54" s="18"/>
      <c r="E54" s="25"/>
      <c r="F54" s="9"/>
      <c r="G54" s="8"/>
    </row>
    <row r="55" spans="1:7">
      <c r="A55" s="51"/>
      <c r="B55" s="5" t="s">
        <v>56</v>
      </c>
      <c r="C55" s="12">
        <v>15485</v>
      </c>
      <c r="D55" s="12">
        <v>15485</v>
      </c>
      <c r="E55" s="24">
        <f t="shared" ref="E55:E56" si="4">D55-C55</f>
        <v>0</v>
      </c>
      <c r="F55" s="9"/>
      <c r="G55" s="8"/>
    </row>
    <row r="56" spans="1:7">
      <c r="A56" s="51"/>
      <c r="B56" s="5" t="s">
        <v>92</v>
      </c>
      <c r="C56" s="26">
        <v>33619</v>
      </c>
      <c r="D56" s="26">
        <v>33619</v>
      </c>
      <c r="E56" s="24">
        <f t="shared" si="4"/>
        <v>0</v>
      </c>
      <c r="F56" s="9"/>
      <c r="G56" s="8"/>
    </row>
    <row r="57" spans="1:7">
      <c r="A57" s="51"/>
      <c r="B57" s="5"/>
      <c r="C57" s="12">
        <f>SUM(C55:C56)</f>
        <v>49104</v>
      </c>
      <c r="D57" s="12">
        <f>SUM(D55:D56)</f>
        <v>49104</v>
      </c>
      <c r="E57" s="82"/>
      <c r="F57" s="9"/>
      <c r="G57" s="8"/>
    </row>
    <row r="58" spans="1:7" ht="7.5" customHeight="1">
      <c r="A58" s="51"/>
      <c r="B58" s="5"/>
      <c r="C58" s="12"/>
      <c r="D58" s="17"/>
      <c r="E58" s="82"/>
      <c r="F58" s="9"/>
      <c r="G58" s="8"/>
    </row>
    <row r="59" spans="1:7">
      <c r="A59" s="51"/>
      <c r="B59" s="5" t="s">
        <v>50</v>
      </c>
      <c r="C59" s="12">
        <v>206680</v>
      </c>
      <c r="D59" s="12">
        <v>134886.95000000001</v>
      </c>
      <c r="E59" s="83">
        <f>D59/C59</f>
        <v>0.65263668473001746</v>
      </c>
      <c r="F59" s="9"/>
      <c r="G59" s="8"/>
    </row>
    <row r="60" spans="1:7">
      <c r="A60" s="51"/>
      <c r="B60" s="5" t="s">
        <v>49</v>
      </c>
      <c r="C60" s="12">
        <f>206680-4295</f>
        <v>202385</v>
      </c>
      <c r="D60" s="12">
        <v>119147.68</v>
      </c>
      <c r="E60" s="83">
        <f>D60/C60</f>
        <v>0.58871793858240484</v>
      </c>
      <c r="F60" s="9"/>
      <c r="G60" s="8"/>
    </row>
    <row r="61" spans="1:7">
      <c r="A61" s="51"/>
      <c r="B61" s="5" t="s">
        <v>51</v>
      </c>
      <c r="C61" s="26">
        <v>4295</v>
      </c>
      <c r="D61" s="26">
        <v>0</v>
      </c>
      <c r="E61" s="83">
        <f>D61/C61</f>
        <v>0</v>
      </c>
      <c r="F61" s="9"/>
      <c r="G61" s="8"/>
    </row>
    <row r="62" spans="1:7">
      <c r="A62" s="51"/>
      <c r="B62" s="5" t="s">
        <v>93</v>
      </c>
      <c r="C62" s="12">
        <f>C59-C60-C61</f>
        <v>0</v>
      </c>
      <c r="D62" s="12">
        <f>D59-D60-D61</f>
        <v>15739.270000000019</v>
      </c>
      <c r="E62" s="82"/>
      <c r="F62" s="9"/>
      <c r="G62" s="8"/>
    </row>
    <row r="63" spans="1:7" ht="7.5" customHeight="1">
      <c r="A63" s="51"/>
      <c r="B63" s="5"/>
      <c r="C63" s="12"/>
      <c r="D63" s="12"/>
      <c r="E63" s="82"/>
      <c r="F63" s="9"/>
      <c r="G63" s="8"/>
    </row>
    <row r="64" spans="1:7">
      <c r="A64" s="51"/>
      <c r="B64" s="20" t="s">
        <v>54</v>
      </c>
      <c r="C64" s="12"/>
      <c r="D64" s="12"/>
      <c r="E64" s="82"/>
      <c r="F64" s="9"/>
      <c r="G64" s="8"/>
    </row>
    <row r="65" spans="1:7">
      <c r="A65" s="51"/>
      <c r="B65" s="5" t="s">
        <v>56</v>
      </c>
      <c r="C65" s="12">
        <v>15485</v>
      </c>
      <c r="D65" s="12">
        <v>15484.69</v>
      </c>
      <c r="E65" s="24">
        <f t="shared" ref="E65:E66" si="5">D65-C65</f>
        <v>-0.30999999999949068</v>
      </c>
      <c r="F65" s="9"/>
      <c r="G65" s="8"/>
    </row>
    <row r="66" spans="1:7">
      <c r="A66" s="51"/>
      <c r="B66" s="5" t="s">
        <v>91</v>
      </c>
      <c r="C66" s="26">
        <v>33619</v>
      </c>
      <c r="D66" s="26">
        <f>D56-D61</f>
        <v>33619</v>
      </c>
      <c r="E66" s="24">
        <f t="shared" si="5"/>
        <v>0</v>
      </c>
      <c r="F66" s="9"/>
      <c r="G66" s="8"/>
    </row>
    <row r="67" spans="1:7">
      <c r="A67" s="51"/>
      <c r="B67" s="48"/>
      <c r="C67" s="26">
        <f>SUM(C65:C66)</f>
        <v>49104</v>
      </c>
      <c r="D67" s="26">
        <f>SUM(D65:D66)</f>
        <v>49103.69</v>
      </c>
      <c r="E67" s="85"/>
      <c r="F67" s="9"/>
      <c r="G67" s="8"/>
    </row>
    <row r="68" spans="1:7" ht="12" customHeight="1">
      <c r="A68" s="51"/>
      <c r="B68" s="6"/>
      <c r="C68" s="12"/>
      <c r="D68" s="12"/>
      <c r="E68" s="6"/>
      <c r="F68" s="9"/>
      <c r="G68" s="8"/>
    </row>
    <row r="69" spans="1:7">
      <c r="A69" s="51">
        <v>4</v>
      </c>
      <c r="B69" s="70" t="s">
        <v>73</v>
      </c>
      <c r="C69" s="37"/>
      <c r="D69" s="90" t="s">
        <v>109</v>
      </c>
      <c r="E69" s="42"/>
      <c r="F69" s="9"/>
      <c r="G69" s="8"/>
    </row>
    <row r="70" spans="1:7">
      <c r="A70" s="51"/>
      <c r="B70" s="71" t="s">
        <v>80</v>
      </c>
      <c r="C70" s="61"/>
      <c r="D70" s="60"/>
      <c r="E70" s="62"/>
      <c r="F70" s="9"/>
      <c r="G70" s="8"/>
    </row>
    <row r="71" spans="1:7">
      <c r="A71" s="51"/>
      <c r="B71" s="72" t="s">
        <v>26</v>
      </c>
      <c r="C71" s="54" t="s">
        <v>82</v>
      </c>
      <c r="D71" s="55" t="s">
        <v>28</v>
      </c>
      <c r="E71" s="56" t="s">
        <v>6</v>
      </c>
      <c r="F71" s="9"/>
      <c r="G71" s="8"/>
    </row>
    <row r="72" spans="1:7">
      <c r="A72" s="51"/>
      <c r="B72" s="5" t="s">
        <v>94</v>
      </c>
      <c r="C72" s="6"/>
      <c r="D72" s="6"/>
      <c r="E72" s="82"/>
      <c r="F72" s="9"/>
      <c r="G72" s="8"/>
    </row>
    <row r="73" spans="1:7">
      <c r="A73" s="51"/>
      <c r="B73" s="5" t="s">
        <v>42</v>
      </c>
      <c r="C73" s="107">
        <v>4065</v>
      </c>
      <c r="D73" s="108">
        <v>4065</v>
      </c>
      <c r="E73" s="24">
        <f>D73-C73</f>
        <v>0</v>
      </c>
      <c r="F73" s="9"/>
      <c r="G73" s="8"/>
    </row>
    <row r="74" spans="1:7">
      <c r="A74" s="51"/>
      <c r="B74" s="5" t="s">
        <v>57</v>
      </c>
      <c r="C74" s="26">
        <v>382441</v>
      </c>
      <c r="D74" s="112">
        <v>382441</v>
      </c>
      <c r="E74" s="24">
        <f t="shared" ref="E74:E75" si="6">D74-C74</f>
        <v>0</v>
      </c>
      <c r="F74" s="9"/>
      <c r="G74" s="15"/>
    </row>
    <row r="75" spans="1:7">
      <c r="A75" s="51"/>
      <c r="B75" s="5"/>
      <c r="C75" s="12">
        <f>SUM(C73:C74)</f>
        <v>386506</v>
      </c>
      <c r="D75" s="108">
        <f>SUM(D73:D74)</f>
        <v>386506</v>
      </c>
      <c r="E75" s="24">
        <f t="shared" si="6"/>
        <v>0</v>
      </c>
      <c r="F75" s="9"/>
      <c r="G75" s="8"/>
    </row>
    <row r="76" spans="1:7" ht="7.5" customHeight="1">
      <c r="A76" s="51"/>
      <c r="B76" s="5"/>
      <c r="C76" s="109"/>
      <c r="D76" s="110"/>
      <c r="E76" s="84"/>
      <c r="F76" s="21"/>
      <c r="G76" s="8"/>
    </row>
    <row r="77" spans="1:7">
      <c r="A77" s="51"/>
      <c r="B77" s="5" t="s">
        <v>22</v>
      </c>
      <c r="C77" s="17"/>
      <c r="D77" s="108"/>
      <c r="E77" s="82"/>
      <c r="F77" s="9"/>
      <c r="G77" s="8"/>
    </row>
    <row r="78" spans="1:7">
      <c r="A78" s="51"/>
      <c r="B78" s="77" t="s">
        <v>99</v>
      </c>
      <c r="C78" s="109">
        <v>33946</v>
      </c>
      <c r="D78" s="113">
        <v>33900</v>
      </c>
      <c r="E78" s="83">
        <f t="shared" ref="E78:E80" si="7">D78/C78</f>
        <v>0.99864490661639072</v>
      </c>
      <c r="F78" s="9"/>
      <c r="G78" s="8"/>
    </row>
    <row r="79" spans="1:7">
      <c r="A79" s="51"/>
      <c r="B79" s="77" t="s">
        <v>100</v>
      </c>
      <c r="C79" s="30">
        <v>1000</v>
      </c>
      <c r="D79" s="114">
        <v>177.41</v>
      </c>
      <c r="E79" s="83">
        <f t="shared" si="7"/>
        <v>0.17740999999999998</v>
      </c>
      <c r="F79" s="9"/>
      <c r="G79" s="8"/>
    </row>
    <row r="80" spans="1:7">
      <c r="A80" s="51"/>
      <c r="B80" s="5"/>
      <c r="C80" s="12">
        <f>SUM(C78:C79)</f>
        <v>34946</v>
      </c>
      <c r="D80" s="115">
        <f>SUM(D78:D79)</f>
        <v>34077.410000000003</v>
      </c>
      <c r="E80" s="83">
        <f t="shared" si="7"/>
        <v>0.97514479482630356</v>
      </c>
      <c r="F80" s="9"/>
      <c r="G80" s="8"/>
    </row>
    <row r="81" spans="1:7" ht="7.5" customHeight="1">
      <c r="A81" s="51"/>
      <c r="B81" s="5"/>
      <c r="C81" s="109"/>
      <c r="D81" s="110"/>
      <c r="E81" s="84"/>
      <c r="F81" s="21"/>
      <c r="G81" s="8"/>
    </row>
    <row r="82" spans="1:7">
      <c r="A82" s="51"/>
      <c r="B82" s="5" t="s">
        <v>23</v>
      </c>
      <c r="C82" s="109"/>
      <c r="D82" s="108"/>
      <c r="E82" s="82"/>
      <c r="F82" s="9"/>
      <c r="G82" s="8"/>
    </row>
    <row r="83" spans="1:7">
      <c r="A83" s="51"/>
      <c r="B83" s="77" t="s">
        <v>97</v>
      </c>
      <c r="C83" s="12">
        <v>67620</v>
      </c>
      <c r="D83" s="108">
        <v>67620</v>
      </c>
      <c r="E83" s="83">
        <f t="shared" ref="E83:E89" si="8">D83/C83</f>
        <v>1</v>
      </c>
      <c r="F83" s="9"/>
      <c r="G83" s="8"/>
    </row>
    <row r="84" spans="1:7">
      <c r="A84" s="51"/>
      <c r="B84" s="77" t="s">
        <v>98</v>
      </c>
      <c r="C84" s="12">
        <v>4206</v>
      </c>
      <c r="D84" s="108">
        <v>833</v>
      </c>
      <c r="E84" s="83">
        <f t="shared" si="8"/>
        <v>0.19805040418449835</v>
      </c>
      <c r="F84" s="9"/>
      <c r="G84" s="8"/>
    </row>
    <row r="85" spans="1:7">
      <c r="A85" s="51"/>
      <c r="B85" s="77" t="s">
        <v>102</v>
      </c>
      <c r="C85" s="12">
        <f>20000-C84</f>
        <v>15794</v>
      </c>
      <c r="D85" s="108">
        <v>13936</v>
      </c>
      <c r="E85" s="83">
        <f t="shared" si="8"/>
        <v>0.88236039002152711</v>
      </c>
      <c r="F85" s="9"/>
      <c r="G85" s="8"/>
    </row>
    <row r="86" spans="1:7">
      <c r="A86" s="51"/>
      <c r="B86" s="77" t="s">
        <v>95</v>
      </c>
      <c r="C86" s="109">
        <v>10000</v>
      </c>
      <c r="D86" s="108">
        <f>2620.98+8695.8</f>
        <v>11316.779999999999</v>
      </c>
      <c r="E86" s="83">
        <f t="shared" si="8"/>
        <v>1.131678</v>
      </c>
      <c r="F86" s="9"/>
      <c r="G86" s="8"/>
    </row>
    <row r="87" spans="1:7">
      <c r="A87" s="51"/>
      <c r="B87" s="77" t="s">
        <v>96</v>
      </c>
      <c r="C87" s="12">
        <v>4065</v>
      </c>
      <c r="D87" s="108">
        <v>0</v>
      </c>
      <c r="E87" s="83">
        <f t="shared" si="8"/>
        <v>0</v>
      </c>
      <c r="F87" s="9"/>
      <c r="G87" s="8"/>
    </row>
    <row r="88" spans="1:7">
      <c r="A88" s="51"/>
      <c r="B88" s="5"/>
      <c r="C88" s="30">
        <v>0</v>
      </c>
      <c r="D88" s="114"/>
      <c r="E88" s="83"/>
      <c r="F88" s="7"/>
      <c r="G88" s="8"/>
    </row>
    <row r="89" spans="1:7">
      <c r="A89" s="51"/>
      <c r="B89" s="5"/>
      <c r="C89" s="109">
        <f>SUM(C83:C88)</f>
        <v>101685</v>
      </c>
      <c r="D89" s="108">
        <f>SUM(D83:D88)</f>
        <v>93705.78</v>
      </c>
      <c r="E89" s="83">
        <f t="shared" si="8"/>
        <v>0.92153001917686972</v>
      </c>
      <c r="F89" s="7"/>
      <c r="G89" s="8"/>
    </row>
    <row r="90" spans="1:7" ht="7.5" customHeight="1">
      <c r="A90" s="51"/>
      <c r="B90" s="5"/>
      <c r="C90" s="109"/>
      <c r="D90" s="110"/>
      <c r="E90" s="84"/>
      <c r="F90" s="21"/>
      <c r="G90" s="8"/>
    </row>
    <row r="91" spans="1:7">
      <c r="A91" s="51"/>
      <c r="B91" s="5" t="s">
        <v>101</v>
      </c>
      <c r="C91" s="12"/>
      <c r="D91" s="108"/>
      <c r="E91" s="82"/>
      <c r="F91" s="7"/>
      <c r="G91" s="8"/>
    </row>
    <row r="92" spans="1:7">
      <c r="A92" s="51"/>
      <c r="B92" s="5" t="s">
        <v>42</v>
      </c>
      <c r="C92" s="12">
        <f>C73-C88</f>
        <v>4065</v>
      </c>
      <c r="D92" s="108"/>
      <c r="E92" s="82"/>
      <c r="F92" s="7"/>
      <c r="G92" s="8"/>
    </row>
    <row r="93" spans="1:7">
      <c r="A93" s="51"/>
      <c r="B93" s="5" t="s">
        <v>57</v>
      </c>
      <c r="C93" s="26">
        <f>C94-C92</f>
        <v>315702</v>
      </c>
      <c r="D93" s="108"/>
      <c r="E93" s="82"/>
      <c r="F93" s="7"/>
      <c r="G93" s="8"/>
    </row>
    <row r="94" spans="1:7">
      <c r="A94" s="51"/>
      <c r="B94" s="5"/>
      <c r="C94" s="12">
        <f>C75+C80-C89</f>
        <v>319767</v>
      </c>
      <c r="D94" s="108"/>
      <c r="E94" s="82"/>
      <c r="F94" s="7"/>
      <c r="G94" s="8"/>
    </row>
    <row r="95" spans="1:7">
      <c r="A95" s="51"/>
      <c r="B95" s="5"/>
      <c r="C95" s="12"/>
      <c r="D95" s="6"/>
      <c r="E95" s="82"/>
      <c r="F95" s="7"/>
      <c r="G95" s="8"/>
    </row>
    <row r="96" spans="1:7">
      <c r="A96" s="51"/>
      <c r="B96" s="10"/>
      <c r="C96" s="26"/>
      <c r="D96" s="30"/>
      <c r="E96" s="87"/>
      <c r="F96" s="7"/>
      <c r="G96" s="8"/>
    </row>
    <row r="97" spans="1:7">
      <c r="A97" s="51"/>
      <c r="B97" s="6"/>
      <c r="C97" s="12"/>
      <c r="D97" s="12"/>
      <c r="E97" s="6"/>
      <c r="F97" s="9"/>
      <c r="G97" s="8"/>
    </row>
    <row r="98" spans="1:7">
      <c r="A98" s="51">
        <v>5</v>
      </c>
      <c r="B98" s="46" t="s">
        <v>34</v>
      </c>
      <c r="C98" s="90" t="s">
        <v>109</v>
      </c>
      <c r="D98" s="6"/>
      <c r="E98" s="6"/>
      <c r="F98" s="9"/>
      <c r="G98" s="8"/>
    </row>
    <row r="99" spans="1:7">
      <c r="A99" s="51"/>
      <c r="B99" s="58" t="s">
        <v>81</v>
      </c>
      <c r="C99" s="59"/>
      <c r="D99" s="6"/>
      <c r="E99" s="6"/>
      <c r="F99" s="9"/>
      <c r="G99" s="8"/>
    </row>
    <row r="100" spans="1:7">
      <c r="A100" s="51"/>
      <c r="B100" s="3"/>
      <c r="C100" s="24"/>
      <c r="D100" s="6"/>
      <c r="E100" s="6"/>
      <c r="F100" s="9"/>
      <c r="G100" s="8"/>
    </row>
    <row r="101" spans="1:7">
      <c r="A101" s="51"/>
      <c r="B101" s="5"/>
      <c r="C101" s="27" t="s">
        <v>28</v>
      </c>
      <c r="D101" s="18"/>
      <c r="E101" s="4"/>
      <c r="F101" s="9"/>
      <c r="G101" s="8"/>
    </row>
    <row r="102" spans="1:7">
      <c r="A102" s="51"/>
      <c r="B102" s="20" t="s">
        <v>111</v>
      </c>
      <c r="C102" s="28"/>
      <c r="D102" s="12"/>
      <c r="E102" s="6"/>
      <c r="F102" s="9"/>
      <c r="G102" s="8"/>
    </row>
    <row r="103" spans="1:7">
      <c r="A103" s="51"/>
      <c r="B103" s="19" t="s">
        <v>36</v>
      </c>
      <c r="C103" s="28">
        <v>300</v>
      </c>
      <c r="D103" s="12"/>
      <c r="E103" s="6"/>
      <c r="F103" s="9"/>
      <c r="G103" s="8"/>
    </row>
    <row r="104" spans="1:7">
      <c r="A104" s="51"/>
      <c r="B104" s="19" t="s">
        <v>37</v>
      </c>
      <c r="C104" s="29">
        <v>0</v>
      </c>
      <c r="D104" s="12"/>
      <c r="E104" s="6"/>
      <c r="F104" s="9"/>
      <c r="G104" s="8"/>
    </row>
    <row r="105" spans="1:7">
      <c r="A105" s="51"/>
      <c r="B105" s="5"/>
      <c r="C105" s="118">
        <f>SUM(C103:C104)</f>
        <v>300</v>
      </c>
      <c r="D105" s="17"/>
      <c r="E105" s="6"/>
      <c r="F105" s="9"/>
      <c r="G105" s="8"/>
    </row>
    <row r="106" spans="1:7">
      <c r="A106" s="51"/>
      <c r="B106" s="20" t="s">
        <v>45</v>
      </c>
      <c r="C106" s="28"/>
      <c r="D106" s="12"/>
      <c r="E106" s="13"/>
      <c r="F106" s="9"/>
      <c r="G106" s="8"/>
    </row>
    <row r="107" spans="1:7">
      <c r="A107" s="51"/>
      <c r="B107" s="19" t="s">
        <v>29</v>
      </c>
      <c r="C107" s="28">
        <f>19718.84+2.85</f>
        <v>19721.689999999999</v>
      </c>
      <c r="D107" s="12"/>
      <c r="E107" s="13"/>
      <c r="F107" s="9"/>
      <c r="G107" s="8"/>
    </row>
    <row r="108" spans="1:7">
      <c r="A108" s="51"/>
      <c r="B108" s="19" t="s">
        <v>30</v>
      </c>
      <c r="C108" s="29">
        <v>2829.4</v>
      </c>
      <c r="D108" s="12"/>
      <c r="E108" s="13"/>
      <c r="F108" s="9"/>
      <c r="G108" s="8"/>
    </row>
    <row r="109" spans="1:7">
      <c r="A109" s="51"/>
      <c r="B109" s="5"/>
      <c r="C109" s="28">
        <f>SUM(C107:C108)</f>
        <v>22551.09</v>
      </c>
      <c r="D109" s="12"/>
      <c r="E109" s="13"/>
      <c r="F109" s="9"/>
      <c r="G109" s="8"/>
    </row>
    <row r="110" spans="1:7">
      <c r="A110" s="51"/>
      <c r="B110" s="20" t="s">
        <v>31</v>
      </c>
      <c r="C110" s="28"/>
      <c r="D110" s="12"/>
      <c r="E110" s="13"/>
      <c r="F110" s="9"/>
      <c r="G110" s="8"/>
    </row>
    <row r="111" spans="1:7">
      <c r="A111" s="51"/>
      <c r="B111" s="19" t="s">
        <v>29</v>
      </c>
      <c r="C111" s="28">
        <f>4622+10936.15+1965.6</f>
        <v>17523.75</v>
      </c>
      <c r="D111" s="12"/>
      <c r="E111" s="13"/>
      <c r="F111" s="9"/>
      <c r="G111" s="8"/>
    </row>
    <row r="112" spans="1:7">
      <c r="A112" s="51"/>
      <c r="B112" s="19" t="s">
        <v>30</v>
      </c>
      <c r="C112" s="29">
        <v>1439</v>
      </c>
      <c r="D112" s="12"/>
      <c r="E112" s="13"/>
      <c r="F112" s="9"/>
      <c r="G112" s="8"/>
    </row>
    <row r="113" spans="1:10">
      <c r="A113" s="51"/>
      <c r="B113" s="5"/>
      <c r="C113" s="28">
        <f>SUM(C111:C112)</f>
        <v>18962.75</v>
      </c>
      <c r="D113" s="12"/>
      <c r="E113" s="13"/>
      <c r="F113" s="9"/>
      <c r="G113" s="8"/>
    </row>
    <row r="114" spans="1:10">
      <c r="A114" s="51"/>
      <c r="B114" s="20" t="s">
        <v>32</v>
      </c>
      <c r="C114" s="28"/>
      <c r="D114" s="12"/>
      <c r="E114" s="13"/>
      <c r="F114" s="9"/>
      <c r="G114" s="8"/>
    </row>
    <row r="115" spans="1:10">
      <c r="A115" s="51"/>
      <c r="B115" s="19" t="s">
        <v>43</v>
      </c>
      <c r="C115" s="28">
        <f>C103+C107-C111</f>
        <v>2497.9399999999987</v>
      </c>
      <c r="D115" s="12"/>
      <c r="E115" s="6"/>
      <c r="F115" s="9"/>
      <c r="G115" s="8"/>
    </row>
    <row r="116" spans="1:10">
      <c r="A116" s="51"/>
      <c r="B116" s="19" t="s">
        <v>44</v>
      </c>
      <c r="C116" s="29">
        <f>C104+C108-C112</f>
        <v>1390.4</v>
      </c>
      <c r="D116" s="12"/>
      <c r="E116" s="6"/>
      <c r="F116" s="9"/>
      <c r="G116" s="8"/>
    </row>
    <row r="117" spans="1:10">
      <c r="A117" s="51"/>
      <c r="B117" s="10"/>
      <c r="C117" s="29">
        <f>SUM(C115:C116)</f>
        <v>3888.3399999999988</v>
      </c>
      <c r="D117" s="12"/>
      <c r="E117" s="6"/>
      <c r="F117" s="9"/>
      <c r="G117" s="8"/>
    </row>
    <row r="118" spans="1:10">
      <c r="A118" s="51"/>
      <c r="C118" s="9"/>
      <c r="D118" s="6"/>
      <c r="E118" s="21"/>
      <c r="F118" s="9"/>
      <c r="G118" s="8"/>
    </row>
    <row r="119" spans="1:10">
      <c r="A119" s="51">
        <v>6</v>
      </c>
      <c r="B119" s="73" t="s">
        <v>38</v>
      </c>
      <c r="C119" s="54" t="s">
        <v>8</v>
      </c>
      <c r="D119" s="56" t="s">
        <v>9</v>
      </c>
      <c r="E119" s="56" t="s">
        <v>10</v>
      </c>
      <c r="F119" s="54" t="s">
        <v>7</v>
      </c>
      <c r="G119" s="75" t="s">
        <v>39</v>
      </c>
      <c r="H119" s="75" t="s">
        <v>60</v>
      </c>
      <c r="I119" s="38"/>
    </row>
    <row r="120" spans="1:10">
      <c r="A120" s="51"/>
      <c r="B120" s="74" t="s">
        <v>77</v>
      </c>
      <c r="C120" s="57">
        <v>1183</v>
      </c>
      <c r="D120" s="57">
        <v>72</v>
      </c>
      <c r="E120" s="57">
        <v>13</v>
      </c>
      <c r="F120" s="57">
        <f>SUM(C120:E120)</f>
        <v>1268</v>
      </c>
      <c r="G120" s="76" t="s">
        <v>40</v>
      </c>
      <c r="H120" s="76" t="s">
        <v>61</v>
      </c>
      <c r="I120" s="76" t="s">
        <v>7</v>
      </c>
    </row>
    <row r="121" spans="1:10" ht="7.5" customHeight="1">
      <c r="A121" s="51"/>
      <c r="B121" s="45"/>
      <c r="C121" s="34"/>
      <c r="D121" s="52"/>
      <c r="E121" s="52"/>
      <c r="F121" s="34"/>
      <c r="G121" s="32"/>
      <c r="H121" s="33"/>
      <c r="I121" s="33"/>
    </row>
    <row r="122" spans="1:10">
      <c r="A122" s="51"/>
      <c r="B122" s="31" t="s">
        <v>105</v>
      </c>
      <c r="C122" s="92">
        <v>119555</v>
      </c>
      <c r="D122" s="93">
        <v>0</v>
      </c>
      <c r="E122" s="93">
        <v>0</v>
      </c>
      <c r="F122" s="92">
        <f>C122+D122+E122</f>
        <v>119555</v>
      </c>
      <c r="G122" s="99">
        <v>436492</v>
      </c>
      <c r="H122" s="94">
        <v>7333.78</v>
      </c>
      <c r="I122" s="94">
        <f>F122+G122+H122</f>
        <v>563380.78</v>
      </c>
    </row>
    <row r="123" spans="1:10" ht="7.5" customHeight="1">
      <c r="A123" s="51"/>
      <c r="B123" s="31"/>
      <c r="C123" s="92"/>
      <c r="D123" s="93"/>
      <c r="E123" s="93"/>
      <c r="F123" s="92"/>
      <c r="G123" s="28"/>
      <c r="H123" s="92"/>
      <c r="I123" s="92"/>
    </row>
    <row r="124" spans="1:10">
      <c r="A124" s="51"/>
      <c r="B124" s="31" t="s">
        <v>20</v>
      </c>
      <c r="C124" s="92">
        <v>299552.19</v>
      </c>
      <c r="D124" s="93">
        <v>21300</v>
      </c>
      <c r="E124" s="93">
        <v>3900</v>
      </c>
      <c r="F124" s="92">
        <f>C124+D124+E124</f>
        <v>324752.19</v>
      </c>
      <c r="G124" s="28">
        <v>55627.81</v>
      </c>
      <c r="H124" s="92">
        <v>903</v>
      </c>
      <c r="I124" s="92"/>
      <c r="J124" s="15"/>
    </row>
    <row r="125" spans="1:10">
      <c r="A125" s="51"/>
      <c r="B125" s="31" t="s">
        <v>62</v>
      </c>
      <c r="C125" s="92">
        <v>0</v>
      </c>
      <c r="D125" s="93"/>
      <c r="E125" s="93"/>
      <c r="F125" s="92">
        <f t="shared" ref="F125:F127" si="9">C125+D125+E125</f>
        <v>0</v>
      </c>
      <c r="G125" s="28"/>
      <c r="H125" s="92"/>
      <c r="I125" s="92"/>
    </row>
    <row r="126" spans="1:10">
      <c r="A126" s="51"/>
      <c r="B126" s="31" t="s">
        <v>66</v>
      </c>
      <c r="C126" s="92">
        <v>481.22</v>
      </c>
      <c r="D126" s="93"/>
      <c r="E126" s="93"/>
      <c r="F126" s="92">
        <f t="shared" si="9"/>
        <v>481.22</v>
      </c>
      <c r="G126" s="28"/>
      <c r="H126" s="92"/>
      <c r="I126" s="92"/>
    </row>
    <row r="127" spans="1:10">
      <c r="A127" s="51"/>
      <c r="B127" s="31" t="s">
        <v>68</v>
      </c>
      <c r="C127" s="92">
        <v>1334.55</v>
      </c>
      <c r="D127" s="93"/>
      <c r="E127" s="93"/>
      <c r="F127" s="92">
        <f t="shared" si="9"/>
        <v>1334.55</v>
      </c>
      <c r="G127" s="28"/>
      <c r="H127" s="92"/>
      <c r="I127" s="92"/>
    </row>
    <row r="128" spans="1:10">
      <c r="A128" s="51"/>
      <c r="B128" s="44" t="s">
        <v>104</v>
      </c>
      <c r="C128" s="96">
        <v>0</v>
      </c>
      <c r="D128" s="95"/>
      <c r="E128" s="95"/>
      <c r="F128" s="96">
        <f t="shared" ref="F128" si="10">C128+D128+E128</f>
        <v>0</v>
      </c>
      <c r="G128" s="29"/>
      <c r="H128" s="96"/>
      <c r="I128" s="96"/>
    </row>
    <row r="129" spans="1:11">
      <c r="A129" s="51"/>
      <c r="B129" s="31"/>
      <c r="C129" s="92">
        <f>SUM(C124:C128)</f>
        <v>301367.95999999996</v>
      </c>
      <c r="D129" s="92">
        <f>SUM(D124:D128)</f>
        <v>21300</v>
      </c>
      <c r="E129" s="92">
        <f>SUM(E124:E128)</f>
        <v>3900</v>
      </c>
      <c r="F129" s="92">
        <f>C129+D129+E129</f>
        <v>326567.95999999996</v>
      </c>
      <c r="G129" s="28">
        <f>SUM(G124:G128)</f>
        <v>55627.81</v>
      </c>
      <c r="H129" s="92">
        <f>SUM(H124:H128)</f>
        <v>903</v>
      </c>
      <c r="I129" s="92">
        <f>SUM(F129:H129)</f>
        <v>383098.76999999996</v>
      </c>
      <c r="J129" s="15"/>
    </row>
    <row r="130" spans="1:11" ht="7.5" customHeight="1">
      <c r="A130" s="51"/>
      <c r="B130" s="31"/>
      <c r="C130" s="92"/>
      <c r="D130" s="93"/>
      <c r="E130" s="93"/>
      <c r="F130" s="92"/>
      <c r="G130" s="28"/>
      <c r="H130" s="92"/>
      <c r="I130" s="92"/>
    </row>
    <row r="131" spans="1:11">
      <c r="A131" s="51"/>
      <c r="B131" s="31" t="s">
        <v>17</v>
      </c>
      <c r="C131" s="92">
        <v>-223536.9</v>
      </c>
      <c r="D131" s="93">
        <v>-24006.45</v>
      </c>
      <c r="E131" s="93">
        <v>-2692.9</v>
      </c>
      <c r="F131" s="92">
        <f>C131+D131+E131</f>
        <v>-250236.25</v>
      </c>
      <c r="G131" s="28"/>
      <c r="H131" s="92"/>
      <c r="I131" s="92"/>
    </row>
    <row r="132" spans="1:11">
      <c r="A132" s="51"/>
      <c r="B132" s="31" t="s">
        <v>58</v>
      </c>
      <c r="C132" s="92">
        <v>-63625.52</v>
      </c>
      <c r="D132" s="93"/>
      <c r="E132" s="93"/>
      <c r="F132" s="92">
        <f t="shared" ref="F132:F137" si="11">C132+D132+E132</f>
        <v>-63625.52</v>
      </c>
      <c r="G132" s="28"/>
      <c r="H132" s="92"/>
      <c r="I132" s="92"/>
    </row>
    <row r="133" spans="1:11">
      <c r="A133" s="51"/>
      <c r="B133" s="31" t="s">
        <v>65</v>
      </c>
      <c r="C133" s="92"/>
      <c r="D133" s="93"/>
      <c r="E133" s="93"/>
      <c r="F133" s="92"/>
      <c r="G133" s="28">
        <v>-577.20000000000005</v>
      </c>
      <c r="H133" s="92"/>
      <c r="I133" s="92"/>
      <c r="J133" s="15"/>
    </row>
    <row r="134" spans="1:11">
      <c r="A134" s="51"/>
      <c r="B134" s="31" t="s">
        <v>63</v>
      </c>
      <c r="C134" s="92"/>
      <c r="D134" s="93"/>
      <c r="E134" s="93"/>
      <c r="F134" s="92"/>
      <c r="G134" s="28">
        <f>-(2071.1+52773.86+1702.75)</f>
        <v>-56547.71</v>
      </c>
      <c r="H134" s="92"/>
      <c r="I134" s="92"/>
      <c r="J134" s="15"/>
    </row>
    <row r="135" spans="1:11">
      <c r="A135" s="51"/>
      <c r="B135" s="31" t="s">
        <v>64</v>
      </c>
      <c r="C135" s="92"/>
      <c r="D135" s="93"/>
      <c r="E135" s="93"/>
      <c r="F135" s="92"/>
      <c r="G135" s="28"/>
      <c r="H135" s="92"/>
      <c r="I135" s="92"/>
      <c r="J135" s="15"/>
    </row>
    <row r="136" spans="1:11">
      <c r="A136" s="51"/>
      <c r="B136" s="31" t="s">
        <v>67</v>
      </c>
      <c r="C136" s="92"/>
      <c r="D136" s="93"/>
      <c r="E136" s="93"/>
      <c r="F136" s="92">
        <f t="shared" si="11"/>
        <v>0</v>
      </c>
      <c r="G136" s="28">
        <v>-933</v>
      </c>
      <c r="H136" s="92"/>
      <c r="I136" s="92"/>
      <c r="J136" s="15"/>
    </row>
    <row r="137" spans="1:11">
      <c r="A137" s="51"/>
      <c r="B137" s="31" t="s">
        <v>59</v>
      </c>
      <c r="C137" s="92">
        <v>0</v>
      </c>
      <c r="D137" s="93"/>
      <c r="E137" s="93"/>
      <c r="F137" s="92">
        <f t="shared" si="11"/>
        <v>0</v>
      </c>
      <c r="G137" s="28"/>
      <c r="H137" s="92"/>
      <c r="I137" s="92"/>
    </row>
    <row r="138" spans="1:11">
      <c r="A138" s="51"/>
      <c r="B138" s="31" t="s">
        <v>15</v>
      </c>
      <c r="C138" s="96">
        <f>-(2305.52+976.8+14062+2.84)</f>
        <v>-17347.16</v>
      </c>
      <c r="D138" s="95">
        <v>-957</v>
      </c>
      <c r="E138" s="95">
        <v>-248.2</v>
      </c>
      <c r="F138" s="96">
        <f>C138+D138+E138</f>
        <v>-18552.36</v>
      </c>
      <c r="G138" s="29"/>
      <c r="H138" s="96">
        <v>-62.4</v>
      </c>
      <c r="I138" s="96"/>
      <c r="J138" s="15"/>
    </row>
    <row r="139" spans="1:11">
      <c r="A139" s="51"/>
      <c r="B139" s="31" t="s">
        <v>18</v>
      </c>
      <c r="C139" s="98">
        <f>SUM(C131:C138)</f>
        <v>-304509.57999999996</v>
      </c>
      <c r="D139" s="98">
        <f>SUM(D131:D138)</f>
        <v>-24963.45</v>
      </c>
      <c r="E139" s="98">
        <f>SUM(E131:E138)</f>
        <v>-2941.1</v>
      </c>
      <c r="F139" s="98">
        <f>SUM(C139:E139)</f>
        <v>-332414.12999999995</v>
      </c>
      <c r="G139" s="97">
        <f t="shared" ref="G139:H139" si="12">SUM(G131:G138)</f>
        <v>-58057.909999999996</v>
      </c>
      <c r="H139" s="98">
        <f t="shared" si="12"/>
        <v>-62.4</v>
      </c>
      <c r="I139" s="98">
        <f>F139+G139+H139</f>
        <v>-390534.43999999994</v>
      </c>
      <c r="J139" s="16"/>
    </row>
    <row r="140" spans="1:11" ht="14.25">
      <c r="A140" s="51"/>
      <c r="B140" s="31" t="s">
        <v>16</v>
      </c>
      <c r="C140" s="100"/>
      <c r="D140" s="101"/>
      <c r="E140" s="101"/>
      <c r="F140" s="100"/>
      <c r="G140" s="102"/>
      <c r="H140" s="100"/>
      <c r="I140" s="100"/>
    </row>
    <row r="141" spans="1:11" ht="7.5" customHeight="1">
      <c r="A141" s="51"/>
      <c r="B141" s="31"/>
      <c r="C141" s="100"/>
      <c r="D141" s="101"/>
      <c r="E141" s="101"/>
      <c r="F141" s="100"/>
      <c r="G141" s="102"/>
      <c r="H141" s="100"/>
      <c r="I141" s="100"/>
    </row>
    <row r="142" spans="1:11">
      <c r="A142" s="51"/>
      <c r="B142" s="31" t="s">
        <v>14</v>
      </c>
      <c r="C142" s="92">
        <f>C129+C139</f>
        <v>-3141.6199999999953</v>
      </c>
      <c r="D142" s="92">
        <f>D129+D139</f>
        <v>-3663.4500000000007</v>
      </c>
      <c r="E142" s="92">
        <f>E129+E139</f>
        <v>958.90000000000009</v>
      </c>
      <c r="F142" s="92">
        <f>F129+F139</f>
        <v>-5846.1699999999837</v>
      </c>
      <c r="G142" s="28">
        <f>G129+G139</f>
        <v>-2430.0999999999985</v>
      </c>
      <c r="H142" s="92">
        <f t="shared" ref="H142:I142" si="13">H129+H139</f>
        <v>840.6</v>
      </c>
      <c r="I142" s="92">
        <f t="shared" si="13"/>
        <v>-7435.6699999999837</v>
      </c>
    </row>
    <row r="143" spans="1:11" ht="7.5" customHeight="1">
      <c r="A143" s="51"/>
      <c r="B143" s="31"/>
      <c r="C143" s="92"/>
      <c r="D143" s="93"/>
      <c r="E143" s="93"/>
      <c r="F143" s="92"/>
      <c r="G143" s="28"/>
      <c r="H143" s="92"/>
      <c r="I143" s="92"/>
    </row>
    <row r="144" spans="1:11">
      <c r="A144" s="51"/>
      <c r="B144" s="43" t="s">
        <v>108</v>
      </c>
      <c r="C144" s="96">
        <f t="shared" ref="C144:I144" si="14">C122+C142</f>
        <v>116413.38</v>
      </c>
      <c r="D144" s="96">
        <f t="shared" si="14"/>
        <v>-3663.4500000000007</v>
      </c>
      <c r="E144" s="96">
        <f t="shared" si="14"/>
        <v>958.90000000000009</v>
      </c>
      <c r="F144" s="103">
        <f>F122+F142</f>
        <v>113708.83000000002</v>
      </c>
      <c r="G144" s="29">
        <f t="shared" si="14"/>
        <v>434061.9</v>
      </c>
      <c r="H144" s="96">
        <f t="shared" si="14"/>
        <v>8174.38</v>
      </c>
      <c r="I144" s="96">
        <f t="shared" si="14"/>
        <v>555945.1100000001</v>
      </c>
      <c r="J144" s="6">
        <v>3</v>
      </c>
      <c r="K144" s="15"/>
    </row>
    <row r="145" spans="1:10" ht="7.5" customHeight="1">
      <c r="A145" s="51"/>
      <c r="B145" s="31"/>
      <c r="C145" s="40"/>
      <c r="D145" s="31"/>
      <c r="E145" s="31"/>
      <c r="F145" s="31"/>
      <c r="G145" s="6"/>
      <c r="H145" s="6"/>
    </row>
    <row r="146" spans="1:10">
      <c r="A146" s="51"/>
      <c r="B146" s="31" t="s">
        <v>24</v>
      </c>
      <c r="C146" s="104">
        <f>C144/C147</f>
        <v>1.146893769319179</v>
      </c>
      <c r="D146" s="104">
        <f>D144/D147</f>
        <v>-0.44025765669408684</v>
      </c>
      <c r="E146" s="104">
        <f>E144/E147</f>
        <v>0.97810343068919803</v>
      </c>
      <c r="F146" s="104">
        <f>F144/F147</f>
        <v>1.0262093551799381</v>
      </c>
      <c r="G146" s="6"/>
      <c r="H146" s="6"/>
    </row>
    <row r="147" spans="1:10">
      <c r="A147" s="51"/>
      <c r="B147" s="44" t="s">
        <v>25</v>
      </c>
      <c r="C147" s="96">
        <f>C139/J144*-1</f>
        <v>101503.19333333331</v>
      </c>
      <c r="D147" s="96">
        <f>D139/J144*-1</f>
        <v>8321.15</v>
      </c>
      <c r="E147" s="96">
        <f>E139/J144*-1</f>
        <v>980.36666666666667</v>
      </c>
      <c r="F147" s="105">
        <f>F139/J144*-1</f>
        <v>110804.70999999998</v>
      </c>
      <c r="G147" s="6"/>
      <c r="H147" s="6"/>
      <c r="J147" s="15"/>
    </row>
    <row r="148" spans="1:10" s="6" customFormat="1" ht="14.25">
      <c r="A148" s="49"/>
      <c r="B148" s="50" t="s">
        <v>112</v>
      </c>
      <c r="C148" s="50"/>
      <c r="D148" s="14"/>
      <c r="E148" s="12"/>
      <c r="G148" s="7"/>
      <c r="I148" s="21"/>
    </row>
    <row r="149" spans="1:10" s="6" customFormat="1" ht="14.25">
      <c r="A149" s="49"/>
      <c r="B149" s="50"/>
      <c r="C149" s="50"/>
      <c r="D149" s="14"/>
      <c r="E149" s="12"/>
      <c r="G149" s="7"/>
      <c r="I149" s="21"/>
    </row>
    <row r="150" spans="1:10" s="6" customFormat="1" ht="14.25">
      <c r="A150" s="49"/>
      <c r="B150" s="50"/>
      <c r="C150" s="50"/>
      <c r="D150" s="14"/>
      <c r="E150" s="12"/>
      <c r="G150" s="7"/>
      <c r="I150" s="21"/>
    </row>
    <row r="151" spans="1:10">
      <c r="A151" s="51"/>
      <c r="B151" s="56" t="s">
        <v>83</v>
      </c>
      <c r="C151" s="106"/>
    </row>
    <row r="152" spans="1:10">
      <c r="A152" s="51"/>
    </row>
    <row r="153" spans="1:10">
      <c r="A153" s="51" t="s">
        <v>70</v>
      </c>
      <c r="B153" s="8" t="s">
        <v>103</v>
      </c>
    </row>
    <row r="154" spans="1:10" s="6" customFormat="1">
      <c r="A154" s="49"/>
      <c r="B154" s="117" t="s">
        <v>114</v>
      </c>
      <c r="D154" s="7"/>
      <c r="G154" s="7"/>
    </row>
    <row r="155" spans="1:10" s="6" customFormat="1">
      <c r="A155" s="49"/>
      <c r="B155" s="117" t="s">
        <v>133</v>
      </c>
      <c r="C155" s="121"/>
      <c r="D155" s="122"/>
      <c r="E155" s="121"/>
      <c r="F155" s="121"/>
      <c r="G155" s="7"/>
    </row>
    <row r="156" spans="1:10" s="6" customFormat="1">
      <c r="A156" s="49"/>
      <c r="B156" s="117" t="s">
        <v>134</v>
      </c>
      <c r="C156" s="121"/>
      <c r="D156" s="122"/>
      <c r="E156" s="121"/>
      <c r="F156" s="121"/>
      <c r="G156" s="7"/>
    </row>
    <row r="157" spans="1:10" s="6" customFormat="1">
      <c r="A157" s="49"/>
      <c r="B157" s="117" t="s">
        <v>135</v>
      </c>
      <c r="C157" s="121"/>
      <c r="D157" s="122"/>
      <c r="E157" s="121"/>
      <c r="F157" s="121"/>
      <c r="G157" s="7"/>
    </row>
    <row r="158" spans="1:10" s="6" customFormat="1">
      <c r="A158" s="49"/>
      <c r="B158" s="117" t="s">
        <v>136</v>
      </c>
      <c r="C158" s="121"/>
      <c r="D158" s="122"/>
      <c r="E158" s="121"/>
      <c r="F158" s="121"/>
      <c r="G158" s="7"/>
    </row>
    <row r="159" spans="1:10">
      <c r="B159" s="91"/>
    </row>
    <row r="160" spans="1:10" s="123" customFormat="1">
      <c r="A160" s="11"/>
      <c r="B160" s="91"/>
      <c r="D160" s="124"/>
      <c r="G160" s="124"/>
    </row>
    <row r="161" spans="1:7" s="123" customFormat="1">
      <c r="A161" s="11"/>
      <c r="B161" s="91"/>
      <c r="D161" s="124"/>
      <c r="G161" s="124"/>
    </row>
    <row r="162" spans="1:7" s="123" customFormat="1">
      <c r="A162" s="11"/>
      <c r="B162" s="91"/>
      <c r="D162" s="124"/>
      <c r="G162" s="124"/>
    </row>
    <row r="163" spans="1:7">
      <c r="B163" s="91"/>
    </row>
    <row r="164" spans="1:7" ht="12.75">
      <c r="A164" s="119"/>
      <c r="B164" s="149" t="s">
        <v>132</v>
      </c>
      <c r="C164" s="129"/>
      <c r="D164" s="129"/>
      <c r="E164" s="119"/>
      <c r="F164" s="119"/>
      <c r="G164" s="119"/>
    </row>
    <row r="165" spans="1:7" ht="12.75">
      <c r="A165" s="119"/>
      <c r="B165" s="150"/>
      <c r="C165" s="151" t="s">
        <v>115</v>
      </c>
      <c r="D165" s="151" t="s">
        <v>116</v>
      </c>
      <c r="E165" s="152" t="s">
        <v>117</v>
      </c>
      <c r="F165" s="153" t="s">
        <v>118</v>
      </c>
    </row>
    <row r="166" spans="1:7" ht="12.75">
      <c r="A166" s="119"/>
      <c r="B166" s="141" t="s">
        <v>119</v>
      </c>
      <c r="C166" s="142">
        <v>1183</v>
      </c>
      <c r="D166" s="142">
        <v>1183</v>
      </c>
      <c r="E166" s="143">
        <v>0</v>
      </c>
      <c r="F166" s="144">
        <v>0</v>
      </c>
    </row>
    <row r="167" spans="1:7" ht="12.75">
      <c r="A167" s="119"/>
      <c r="B167" s="3" t="s">
        <v>120</v>
      </c>
      <c r="C167" s="2">
        <v>72</v>
      </c>
      <c r="D167" s="2">
        <v>72</v>
      </c>
      <c r="E167" s="109">
        <v>0</v>
      </c>
      <c r="F167" s="83">
        <v>0</v>
      </c>
    </row>
    <row r="168" spans="1:7" ht="12.75">
      <c r="A168" s="119"/>
      <c r="B168" s="3" t="s">
        <v>121</v>
      </c>
      <c r="C168" s="130">
        <v>13</v>
      </c>
      <c r="D168" s="130">
        <v>10</v>
      </c>
      <c r="E168" s="128">
        <v>3</v>
      </c>
      <c r="F168" s="145">
        <v>0.3</v>
      </c>
    </row>
    <row r="169" spans="1:7" ht="12.75">
      <c r="A169" s="119"/>
      <c r="B169" s="3"/>
      <c r="C169" s="2">
        <v>85</v>
      </c>
      <c r="D169" s="2">
        <v>82</v>
      </c>
      <c r="E169" s="109">
        <v>3</v>
      </c>
      <c r="F169" s="83">
        <v>3.6585365853658534E-2</v>
      </c>
    </row>
    <row r="170" spans="1:7" ht="12.75">
      <c r="A170" s="119"/>
      <c r="B170" s="3"/>
      <c r="C170" s="2"/>
      <c r="D170" s="2"/>
      <c r="E170" s="109"/>
      <c r="F170" s="83"/>
    </row>
    <row r="171" spans="1:7" ht="12.75">
      <c r="A171" s="119"/>
      <c r="B171" s="3" t="s">
        <v>122</v>
      </c>
      <c r="C171" s="2">
        <v>1268</v>
      </c>
      <c r="D171" s="2">
        <v>1265</v>
      </c>
      <c r="E171" s="109">
        <v>3</v>
      </c>
      <c r="F171" s="83">
        <v>2.3715415019762848E-3</v>
      </c>
    </row>
    <row r="172" spans="1:7" ht="12.75">
      <c r="A172" s="119"/>
      <c r="B172" s="3" t="s">
        <v>123</v>
      </c>
      <c r="C172" s="2">
        <v>15216</v>
      </c>
      <c r="D172" s="2">
        <v>15180</v>
      </c>
      <c r="E172" s="109">
        <v>36</v>
      </c>
      <c r="F172" s="83">
        <v>2.3715415019762848E-3</v>
      </c>
    </row>
    <row r="173" spans="1:7" ht="12.75">
      <c r="B173" s="146"/>
      <c r="C173" s="147"/>
      <c r="D173" s="147"/>
      <c r="E173" s="147"/>
      <c r="F173" s="148"/>
    </row>
    <row r="174" spans="1:7" ht="12.75">
      <c r="B174" s="146"/>
      <c r="C174" s="127"/>
      <c r="D174" s="147"/>
      <c r="E174" s="147"/>
      <c r="F174" s="148"/>
    </row>
    <row r="175" spans="1:7">
      <c r="B175" s="134" t="s">
        <v>124</v>
      </c>
      <c r="C175" s="135" t="s">
        <v>125</v>
      </c>
      <c r="D175" s="135" t="s">
        <v>9</v>
      </c>
      <c r="E175" s="136" t="s">
        <v>10</v>
      </c>
      <c r="F175" s="140" t="s">
        <v>7</v>
      </c>
    </row>
    <row r="176" spans="1:7">
      <c r="B176" s="120" t="s">
        <v>126</v>
      </c>
      <c r="C176" s="139">
        <v>529.97</v>
      </c>
      <c r="D176" s="121">
        <v>31.92</v>
      </c>
      <c r="E176" s="131">
        <v>5.01</v>
      </c>
      <c r="F176" s="137">
        <v>566.9</v>
      </c>
    </row>
    <row r="177" spans="1:6">
      <c r="B177" s="120" t="s">
        <v>127</v>
      </c>
      <c r="C177" s="137">
        <v>1158.9099999999999</v>
      </c>
      <c r="D177" s="121">
        <v>69.209999999999994</v>
      </c>
      <c r="E177" s="131">
        <v>12.77</v>
      </c>
      <c r="F177" s="137">
        <v>1240.8899999999999</v>
      </c>
    </row>
    <row r="178" spans="1:6">
      <c r="B178" s="120" t="s">
        <v>128</v>
      </c>
      <c r="C178" s="137">
        <v>1331.8</v>
      </c>
      <c r="D178" s="121">
        <v>69.209999999999994</v>
      </c>
      <c r="E178" s="131">
        <v>12.77</v>
      </c>
      <c r="F178" s="137">
        <v>1413.78</v>
      </c>
    </row>
    <row r="179" spans="1:6">
      <c r="B179" s="125" t="s">
        <v>129</v>
      </c>
      <c r="C179" s="138">
        <v>1369.54</v>
      </c>
      <c r="D179" s="126">
        <v>69.209999999999994</v>
      </c>
      <c r="E179" s="133">
        <v>12.77</v>
      </c>
      <c r="F179" s="138">
        <v>1451.52</v>
      </c>
    </row>
    <row r="180" spans="1:6" ht="12.75">
      <c r="B180" s="146"/>
      <c r="C180" s="121"/>
      <c r="D180" s="147"/>
      <c r="E180" s="122"/>
      <c r="F180" s="82"/>
    </row>
    <row r="181" spans="1:6">
      <c r="B181" s="134" t="s">
        <v>130</v>
      </c>
      <c r="C181" s="135" t="s">
        <v>125</v>
      </c>
      <c r="D181" s="135" t="s">
        <v>9</v>
      </c>
      <c r="E181" s="136" t="s">
        <v>10</v>
      </c>
      <c r="F181" s="140" t="s">
        <v>7</v>
      </c>
    </row>
    <row r="182" spans="1:6">
      <c r="B182" s="120" t="s">
        <v>126</v>
      </c>
      <c r="C182" s="139">
        <v>544.16999999999996</v>
      </c>
      <c r="D182" s="121">
        <v>31.92</v>
      </c>
      <c r="E182" s="131">
        <v>6.09</v>
      </c>
      <c r="F182" s="137">
        <v>582.17999999999995</v>
      </c>
    </row>
    <row r="183" spans="1:6">
      <c r="B183" s="120" t="s">
        <v>127</v>
      </c>
      <c r="C183" s="137">
        <v>1189.97</v>
      </c>
      <c r="D183" s="121">
        <v>62.92</v>
      </c>
      <c r="E183" s="131">
        <v>11.88</v>
      </c>
      <c r="F183" s="137">
        <v>1264.7700000000002</v>
      </c>
    </row>
    <row r="184" spans="1:6">
      <c r="B184" s="120" t="s">
        <v>128</v>
      </c>
      <c r="C184" s="137">
        <v>1367.49</v>
      </c>
      <c r="D184" s="121">
        <v>62.92</v>
      </c>
      <c r="E184" s="131">
        <v>11.88</v>
      </c>
      <c r="F184" s="137">
        <v>1442.2900000000002</v>
      </c>
    </row>
    <row r="185" spans="1:6">
      <c r="B185" s="125" t="s">
        <v>129</v>
      </c>
      <c r="C185" s="138">
        <v>1406.24</v>
      </c>
      <c r="D185" s="126">
        <v>62.92</v>
      </c>
      <c r="E185" s="133">
        <v>11.88</v>
      </c>
      <c r="F185" s="138">
        <v>1481.0400000000002</v>
      </c>
    </row>
    <row r="186" spans="1:6" ht="12.75">
      <c r="B186" s="146"/>
      <c r="C186" s="121"/>
      <c r="D186" s="147"/>
      <c r="E186" s="122"/>
      <c r="F186" s="82"/>
    </row>
    <row r="187" spans="1:6">
      <c r="B187" s="134" t="s">
        <v>131</v>
      </c>
      <c r="C187" s="135" t="s">
        <v>125</v>
      </c>
      <c r="D187" s="135" t="s">
        <v>9</v>
      </c>
      <c r="E187" s="136" t="s">
        <v>10</v>
      </c>
      <c r="F187" s="140" t="s">
        <v>7</v>
      </c>
    </row>
    <row r="188" spans="1:6">
      <c r="B188" s="120" t="s">
        <v>126</v>
      </c>
      <c r="C188" s="139">
        <v>555.05999999999995</v>
      </c>
      <c r="D188" s="122">
        <v>32.558399999999999</v>
      </c>
      <c r="E188" s="131">
        <v>5.1101999999999999</v>
      </c>
      <c r="F188" s="137">
        <v>592.72859999999991</v>
      </c>
    </row>
    <row r="189" spans="1:6" ht="12.75">
      <c r="A189" s="119"/>
      <c r="B189" s="120" t="s">
        <v>127</v>
      </c>
      <c r="C189" s="137">
        <v>1213.77</v>
      </c>
      <c r="D189" s="122">
        <v>70.594200000000001</v>
      </c>
      <c r="E189" s="131">
        <v>13.025399999999999</v>
      </c>
      <c r="F189" s="137">
        <v>1297.3896</v>
      </c>
    </row>
    <row r="190" spans="1:6" ht="12.75">
      <c r="A190" s="119"/>
      <c r="B190" s="120" t="s">
        <v>128</v>
      </c>
      <c r="C190" s="137">
        <v>1394.84</v>
      </c>
      <c r="D190" s="122">
        <v>70.594200000000001</v>
      </c>
      <c r="E190" s="131">
        <v>13.025399999999999</v>
      </c>
      <c r="F190" s="137">
        <v>1478.4595999999999</v>
      </c>
    </row>
    <row r="191" spans="1:6" ht="12.75">
      <c r="A191" s="119"/>
      <c r="B191" s="125" t="s">
        <v>129</v>
      </c>
      <c r="C191" s="138">
        <v>1434.37</v>
      </c>
      <c r="D191" s="132">
        <v>70.594200000000001</v>
      </c>
      <c r="E191" s="133">
        <v>13.025399999999999</v>
      </c>
      <c r="F191" s="138">
        <v>1517.9895999999999</v>
      </c>
    </row>
  </sheetData>
  <phoneticPr fontId="0" type="noConversion"/>
  <printOptions horizontalCentered="1"/>
  <pageMargins left="0.46" right="0.41" top="1.1599999999999999" bottom="0.16" header="0.42" footer="0.17"/>
  <pageSetup orientation="landscape" r:id="rId1"/>
  <headerFooter alignWithMargins="0">
    <oddHeader>&amp;L&amp;D&amp;CBusiness Manager's Report
April  2013
&amp;RPrepared by MD Jones</oddHeader>
    <oddFooter>&amp;R&amp;8&amp;F</oddFooter>
  </headerFooter>
  <rowBreaks count="5" manualBreakCount="5">
    <brk id="15" max="16383" man="1"/>
    <brk id="50" max="16383" man="1"/>
    <brk id="68" max="16383" man="1"/>
    <brk id="97" max="16383" man="1"/>
    <brk id="11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Bus Mgr report</vt:lpstr>
      <vt:lpstr>Sheet2</vt:lpstr>
      <vt:lpstr>Sheet3</vt:lpstr>
      <vt:lpstr>'Bus Mgr report'!Print_Area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2013-04-18T19:25:23Z</cp:lastPrinted>
  <dcterms:created xsi:type="dcterms:W3CDTF">2001-08-13T15:36:03Z</dcterms:created>
  <dcterms:modified xsi:type="dcterms:W3CDTF">2013-04-19T12:09:42Z</dcterms:modified>
</cp:coreProperties>
</file>