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360" yWindow="84" windowWidth="11340" windowHeight="6804"/>
  </bookViews>
  <sheets>
    <sheet name="Bus Mgr report" sheetId="1" r:id="rId1"/>
    <sheet name="Sheet2" sheetId="2" r:id="rId2"/>
    <sheet name="Sheet3" sheetId="3" r:id="rId3"/>
  </sheets>
  <definedNames>
    <definedName name="_xlnm.Print_Area" localSheetId="0">'Bus Mgr report'!$A$1:$I$174</definedName>
    <definedName name="_xlnm.Print_Titles" localSheetId="0">'Bus Mgr report'!$1:$2</definedName>
  </definedNames>
  <calcPr calcId="125725"/>
</workbook>
</file>

<file path=xl/calcChain.xml><?xml version="1.0" encoding="utf-8"?>
<calcChain xmlns="http://schemas.openxmlformats.org/spreadsheetml/2006/main">
  <c r="E98" i="1"/>
  <c r="E86"/>
  <c r="F50"/>
  <c r="F35"/>
  <c r="F32"/>
  <c r="F31"/>
  <c r="E7"/>
  <c r="F16"/>
  <c r="F7"/>
  <c r="F12" s="1"/>
  <c r="E93"/>
  <c r="E143" l="1"/>
  <c r="H143" s="1"/>
  <c r="H136"/>
  <c r="E141"/>
  <c r="H134"/>
  <c r="E101"/>
  <c r="F73"/>
  <c r="F72"/>
  <c r="E73"/>
  <c r="E72"/>
  <c r="F64"/>
  <c r="E64"/>
  <c r="E12"/>
  <c r="E124"/>
  <c r="F43"/>
  <c r="E43"/>
  <c r="F29"/>
  <c r="E29"/>
  <c r="F51"/>
  <c r="F53" s="1"/>
  <c r="H137"/>
  <c r="H133"/>
  <c r="H135"/>
  <c r="H138"/>
  <c r="F144"/>
  <c r="G144"/>
  <c r="F139"/>
  <c r="G139"/>
  <c r="I139"/>
  <c r="E139"/>
  <c r="H142"/>
  <c r="I144" s="1"/>
  <c r="H132"/>
  <c r="E16"/>
  <c r="E33"/>
  <c r="E51"/>
  <c r="E53" s="1"/>
  <c r="E113"/>
  <c r="F58"/>
  <c r="E107" s="1"/>
  <c r="H130"/>
  <c r="E88"/>
  <c r="E83"/>
  <c r="F20"/>
  <c r="E69"/>
  <c r="G67"/>
  <c r="G66"/>
  <c r="E78"/>
  <c r="G49"/>
  <c r="G31"/>
  <c r="G147" l="1"/>
  <c r="G149" s="1"/>
  <c r="H141"/>
  <c r="F147"/>
  <c r="F149" s="1"/>
  <c r="F151" s="1"/>
  <c r="F33"/>
  <c r="F69"/>
  <c r="E74"/>
  <c r="F74"/>
  <c r="E39"/>
  <c r="H144"/>
  <c r="I147"/>
  <c r="I149" s="1"/>
  <c r="E156" s="1"/>
  <c r="H139"/>
  <c r="E121"/>
  <c r="G50"/>
  <c r="E36"/>
  <c r="G32"/>
  <c r="E123"/>
  <c r="E125" s="1"/>
  <c r="G35"/>
  <c r="E100"/>
  <c r="E102" s="1"/>
  <c r="G152"/>
  <c r="F152"/>
  <c r="E144"/>
  <c r="E117"/>
  <c r="G151"/>
  <c r="F36" l="1"/>
  <c r="F39"/>
  <c r="E103"/>
  <c r="H147"/>
  <c r="H149" s="1"/>
  <c r="E147"/>
  <c r="E149" s="1"/>
  <c r="E155"/>
  <c r="H152"/>
  <c r="E152"/>
  <c r="H151" l="1"/>
  <c r="E151"/>
  <c r="E159"/>
</calcChain>
</file>

<file path=xl/sharedStrings.xml><?xml version="1.0" encoding="utf-8"?>
<sst xmlns="http://schemas.openxmlformats.org/spreadsheetml/2006/main" count="132" uniqueCount="113">
  <si>
    <t>General Fund Cash Accounts</t>
  </si>
  <si>
    <t>Food Service Fund- PNC</t>
  </si>
  <si>
    <t>Student Activities Fund-PNC</t>
  </si>
  <si>
    <t>ECTS-High School</t>
  </si>
  <si>
    <t>Annual Budget</t>
  </si>
  <si>
    <t>RCTC</t>
  </si>
  <si>
    <t>%</t>
  </si>
  <si>
    <t>Interest-PSDLAF</t>
  </si>
  <si>
    <t>Total</t>
  </si>
  <si>
    <t>Medical/ Rx</t>
  </si>
  <si>
    <t>Dental</t>
  </si>
  <si>
    <t>Vision</t>
  </si>
  <si>
    <t xml:space="preserve">General Fund- </t>
  </si>
  <si>
    <t>Revenue</t>
  </si>
  <si>
    <t xml:space="preserve">     Change </t>
  </si>
  <si>
    <t xml:space="preserve">     PNC, PSDLAF, PSDMAX, PLGIT</t>
  </si>
  <si>
    <t>Food Service Fund-</t>
  </si>
  <si>
    <t>Income and Expense Summary</t>
  </si>
  <si>
    <t xml:space="preserve">     Gain/ (loss)  </t>
  </si>
  <si>
    <t xml:space="preserve">     YTD contribution less expense</t>
  </si>
  <si>
    <t>Reserved Fund Balance-prepaid medical</t>
  </si>
  <si>
    <t>Other information</t>
  </si>
  <si>
    <t>NOREBT- prepaid claims/expenses</t>
  </si>
  <si>
    <t>Less: Admin expenses/stop-loss ins</t>
  </si>
  <si>
    <t xml:space="preserve">     Total YTD claims and expenses</t>
  </si>
  <si>
    <t>Less: YTD gross claims</t>
  </si>
  <si>
    <t>Less: Total YTD claims/exps.</t>
  </si>
  <si>
    <t>Expenditure and reserve</t>
  </si>
  <si>
    <t>Plus: YTD Contributions+receipts</t>
  </si>
  <si>
    <t>Total ECVT Foundation</t>
  </si>
  <si>
    <t>General Ledger Bank Account Balances-</t>
  </si>
  <si>
    <t>Plus:</t>
  </si>
  <si>
    <t>Less:</t>
  </si>
  <si>
    <t>Months of claims + expenses in reserve</t>
  </si>
  <si>
    <t xml:space="preserve">     avg monthly claims + expenses</t>
  </si>
  <si>
    <t>Business Manager Report- prepared by Paul Fritz</t>
  </si>
  <si>
    <t xml:space="preserve">Revenue and Expenditure Summary </t>
  </si>
  <si>
    <t>YTD Actual</t>
  </si>
  <si>
    <t>YTD-Actual</t>
  </si>
  <si>
    <t xml:space="preserve"> Fund Balance </t>
  </si>
  <si>
    <t>Wellness balance</t>
  </si>
  <si>
    <t>ECTS account balance</t>
  </si>
  <si>
    <t>SkillsUSA</t>
  </si>
  <si>
    <t>National Technical Honor Society</t>
  </si>
  <si>
    <t>Expenditure</t>
  </si>
  <si>
    <t>Fund Balances- YTD</t>
  </si>
  <si>
    <t>Total All Funds- Bank Balances</t>
  </si>
  <si>
    <t>Student Activity Fund</t>
  </si>
  <si>
    <t>ECTS Capital Projects Fund, PSDLAF</t>
  </si>
  <si>
    <t>ECVT Foundation- PSDLAF</t>
  </si>
  <si>
    <t>ECTS Capital Projects Fund-</t>
  </si>
  <si>
    <t>Designated-SkillsUSA</t>
  </si>
  <si>
    <t>Designated-NTHS</t>
  </si>
  <si>
    <t>Account Balance July 1, 2010</t>
  </si>
  <si>
    <t xml:space="preserve">NOREBT-ECTS  </t>
  </si>
  <si>
    <t>mo/EE  $1,108</t>
  </si>
  <si>
    <t>mo/EE  $62</t>
  </si>
  <si>
    <t>mo/EE  $10</t>
  </si>
  <si>
    <t>mo/EE  $1,180</t>
  </si>
  <si>
    <t>Excess</t>
  </si>
  <si>
    <t>Loss fund</t>
  </si>
  <si>
    <t>Excess loss fund - ECTS share of trust assets</t>
  </si>
  <si>
    <t>Transition Center Kitchen payments</t>
  </si>
  <si>
    <t>Revenue- all other sources</t>
  </si>
  <si>
    <t xml:space="preserve">     Total Revenue</t>
  </si>
  <si>
    <t xml:space="preserve">     Assigned-Transition Center</t>
  </si>
  <si>
    <t>Assigned-SkillsUSA</t>
  </si>
  <si>
    <t>Assigned-NTHS</t>
  </si>
  <si>
    <t>Revenue + Transfers</t>
  </si>
  <si>
    <t>Plus prescription rebates 2000-2007</t>
  </si>
  <si>
    <t>Plus claims reimbursment from excess loss fund</t>
  </si>
  <si>
    <t>Less claims reimbursment from excess loss fund</t>
  </si>
  <si>
    <t>Plus: Trust interest allocation 1993-2010 (A/R)</t>
  </si>
  <si>
    <t>Fund Balance-Non-Spendable-NOREBT</t>
  </si>
  <si>
    <t>Fund Balance-Non-Spendable-Inventory</t>
  </si>
  <si>
    <t>Fund Balance-Assigned PSERS</t>
  </si>
  <si>
    <t>Revenue-District contributions</t>
  </si>
  <si>
    <t>Operating Expense</t>
  </si>
  <si>
    <t xml:space="preserve">Operating Revenue </t>
  </si>
  <si>
    <t>Depreciation expense</t>
  </si>
  <si>
    <t>Outside meetings and training workshops/webinars</t>
  </si>
  <si>
    <t>PASBO- Cost Reduction Task Force- quarterly meetings August through May</t>
  </si>
  <si>
    <t>*</t>
  </si>
  <si>
    <t>Fund Balances - July 1, 2011</t>
  </si>
  <si>
    <t xml:space="preserve">Fund Balances </t>
  </si>
  <si>
    <t>2011-2012</t>
  </si>
  <si>
    <t>Fund Balance July 1, 2011</t>
  </si>
  <si>
    <t xml:space="preserve">Fund Balance-Assigned-RCTC </t>
  </si>
  <si>
    <t xml:space="preserve">Fund Balances - Ending </t>
  </si>
  <si>
    <t>Fund Balance-July 1, 2011</t>
  </si>
  <si>
    <t>Transfers from General Fund-2011-12 Budget</t>
  </si>
  <si>
    <t>Transfers from General Fund- insurance claim</t>
  </si>
  <si>
    <t>Building repairs-insurance claim-storm repairs</t>
  </si>
  <si>
    <t>Fund Balance-Unassigned-(High School)</t>
  </si>
  <si>
    <t>Fund balance-Assigned-Food Services</t>
  </si>
  <si>
    <t>Fund Balance-Assigned Capital Assets (net)</t>
  </si>
  <si>
    <t>Fund Balance-Assigned Capital Assets</t>
  </si>
  <si>
    <t xml:space="preserve">     Assigned-Capital Projects</t>
  </si>
  <si>
    <t>Building repairs-front glass panels</t>
  </si>
  <si>
    <t>Fund Balances- July 1, 2011</t>
  </si>
  <si>
    <r>
      <t>Account balance -</t>
    </r>
    <r>
      <rPr>
        <i/>
        <sz val="9"/>
        <color rgb="FFFF0000"/>
        <rFont val="Calibri"/>
        <family val="2"/>
      </rPr>
      <t>6/30/11</t>
    </r>
    <r>
      <rPr>
        <sz val="9"/>
        <rFont val="Calibri"/>
        <family val="2"/>
      </rPr>
      <t xml:space="preserve"> YTD +interest AR</t>
    </r>
  </si>
  <si>
    <t xml:space="preserve">Plus anittrust litigation </t>
  </si>
  <si>
    <t>plus formulary rebate</t>
  </si>
  <si>
    <t>Plus-PA Trust reimbursement</t>
  </si>
  <si>
    <t>ADS copier lease buyout</t>
  </si>
  <si>
    <t>ECVT Foundation-ECF (8/31/11)</t>
  </si>
  <si>
    <t>Admin office printer/copier</t>
  </si>
  <si>
    <t>Front entry - floor tile</t>
  </si>
  <si>
    <t>Architect fees- balance of prior yr lighting project</t>
  </si>
  <si>
    <t>SC hot water tank replacement</t>
  </si>
  <si>
    <t xml:space="preserve">2012-2013 Budget preparation </t>
  </si>
  <si>
    <t>11/17/11-US Communities purchasing webinar</t>
  </si>
  <si>
    <t>12/1/2011-VISA- IRS reporting webinar</t>
  </si>
</sst>
</file>

<file path=xl/styles.xml><?xml version="1.0" encoding="utf-8"?>
<styleSheet xmlns="http://schemas.openxmlformats.org/spreadsheetml/2006/main">
  <numFmts count="8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mmmm\ d\,\ yyyy"/>
    <numFmt numFmtId="165" formatCode="_(&quot;$&quot;* #,##0.0_);_(&quot;$&quot;* \(#,##0.0\);_(&quot;$&quot;* &quot;-&quot;??_);_(@_)"/>
    <numFmt numFmtId="166" formatCode="_(&quot;$&quot;* #,##0_);_(&quot;$&quot;* \(#,##0\);_(&quot;$&quot;* &quot;-&quot;??_);_(@_)"/>
    <numFmt numFmtId="167" formatCode="_(* #,##0.0_);_(* \(#,##0.0\);_(* &quot;-&quot;??_);_(@_)"/>
    <numFmt numFmtId="168" formatCode="_(* #,##0_);_(* \(#,##0\);_(* &quot;-&quot;??_);_(@_)"/>
    <numFmt numFmtId="169" formatCode="[$-409]mmmm\ d\,\ yyyy;@"/>
  </numFmts>
  <fonts count="7">
    <font>
      <sz val="10"/>
      <name val="Arial"/>
    </font>
    <font>
      <sz val="10"/>
      <name val="Arial"/>
    </font>
    <font>
      <b/>
      <sz val="9"/>
      <name val="Calibri"/>
      <family val="2"/>
    </font>
    <font>
      <sz val="9"/>
      <name val="Calibri"/>
      <family val="2"/>
    </font>
    <font>
      <u val="singleAccounting"/>
      <sz val="9"/>
      <name val="Calibri"/>
      <family val="2"/>
    </font>
    <font>
      <u/>
      <sz val="9"/>
      <name val="Calibri"/>
      <family val="2"/>
    </font>
    <font>
      <i/>
      <sz val="9"/>
      <color rgb="FFFF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37">
    <xf numFmtId="0" fontId="0" fillId="0" borderId="0" xfId="0"/>
    <xf numFmtId="0" fontId="2" fillId="2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Fill="1" applyAlignment="1">
      <alignment horizontal="center"/>
    </xf>
    <xf numFmtId="164" fontId="2" fillId="0" borderId="0" xfId="0" applyNumberFormat="1" applyFont="1" applyFill="1" applyAlignment="1">
      <alignment horizontal="center"/>
    </xf>
    <xf numFmtId="0" fontId="2" fillId="0" borderId="0" xfId="0" applyFont="1" applyFill="1" applyBorder="1" applyAlignment="1">
      <alignment horizontal="center"/>
    </xf>
    <xf numFmtId="0" fontId="2" fillId="3" borderId="1" xfId="0" applyFont="1" applyFill="1" applyBorder="1"/>
    <xf numFmtId="0" fontId="2" fillId="3" borderId="2" xfId="0" applyFont="1" applyFill="1" applyBorder="1"/>
    <xf numFmtId="169" fontId="2" fillId="3" borderId="3" xfId="2" applyNumberFormat="1" applyFont="1" applyFill="1" applyBorder="1" applyAlignment="1">
      <alignment horizontal="center"/>
    </xf>
    <xf numFmtId="0" fontId="2" fillId="0" borderId="0" xfId="0" applyFont="1" applyFill="1" applyBorder="1"/>
    <xf numFmtId="44" fontId="2" fillId="0" borderId="0" xfId="2" applyFont="1" applyFill="1" applyBorder="1"/>
    <xf numFmtId="0" fontId="2" fillId="0" borderId="4" xfId="0" applyFont="1" applyFill="1" applyBorder="1"/>
    <xf numFmtId="164" fontId="2" fillId="3" borderId="5" xfId="2" applyNumberFormat="1" applyFont="1" applyFill="1" applyBorder="1"/>
    <xf numFmtId="0" fontId="3" fillId="0" borderId="0" xfId="0" applyFont="1" applyFill="1" applyBorder="1" applyAlignment="1">
      <alignment horizontal="center"/>
    </xf>
    <xf numFmtId="0" fontId="3" fillId="0" borderId="4" xfId="0" applyFont="1" applyFill="1" applyBorder="1"/>
    <xf numFmtId="0" fontId="3" fillId="0" borderId="0" xfId="0" applyFont="1" applyFill="1" applyBorder="1"/>
    <xf numFmtId="44" fontId="3" fillId="3" borderId="5" xfId="2" applyFont="1" applyFill="1" applyBorder="1"/>
    <xf numFmtId="44" fontId="3" fillId="0" borderId="0" xfId="2" applyFont="1" applyFill="1" applyBorder="1"/>
    <xf numFmtId="0" fontId="3" fillId="0" borderId="0" xfId="0" applyFont="1" applyFill="1"/>
    <xf numFmtId="44" fontId="3" fillId="3" borderId="6" xfId="2" applyFont="1" applyFill="1" applyBorder="1"/>
    <xf numFmtId="44" fontId="3" fillId="0" borderId="0" xfId="2" applyFont="1" applyFill="1"/>
    <xf numFmtId="0" fontId="3" fillId="0" borderId="7" xfId="0" applyFont="1" applyFill="1" applyBorder="1"/>
    <xf numFmtId="0" fontId="3" fillId="0" borderId="8" xfId="0" applyFont="1" applyFill="1" applyBorder="1"/>
    <xf numFmtId="0" fontId="3" fillId="0" borderId="0" xfId="0" applyFont="1" applyFill="1" applyAlignment="1">
      <alignment horizontal="center"/>
    </xf>
    <xf numFmtId="0" fontId="2" fillId="4" borderId="1" xfId="0" applyFont="1" applyFill="1" applyBorder="1"/>
    <xf numFmtId="0" fontId="3" fillId="4" borderId="2" xfId="0" applyFont="1" applyFill="1" applyBorder="1"/>
    <xf numFmtId="164" fontId="2" fillId="4" borderId="2" xfId="2" applyNumberFormat="1" applyFont="1" applyFill="1" applyBorder="1" applyAlignment="1">
      <alignment horizontal="left" wrapText="1"/>
    </xf>
    <xf numFmtId="0" fontId="3" fillId="4" borderId="3" xfId="0" applyFont="1" applyFill="1" applyBorder="1"/>
    <xf numFmtId="0" fontId="2" fillId="4" borderId="7" xfId="0" applyFont="1" applyFill="1" applyBorder="1"/>
    <xf numFmtId="0" fontId="3" fillId="4" borderId="8" xfId="0" applyFont="1" applyFill="1" applyBorder="1"/>
    <xf numFmtId="0" fontId="3" fillId="4" borderId="9" xfId="0" applyFont="1" applyFill="1" applyBorder="1"/>
    <xf numFmtId="0" fontId="3" fillId="4" borderId="6" xfId="0" applyFont="1" applyFill="1" applyBorder="1" applyAlignment="1">
      <alignment horizontal="center"/>
    </xf>
    <xf numFmtId="166" fontId="3" fillId="4" borderId="0" xfId="2" applyNumberFormat="1" applyFont="1" applyFill="1" applyBorder="1"/>
    <xf numFmtId="0" fontId="3" fillId="4" borderId="5" xfId="0" applyFont="1" applyFill="1" applyBorder="1"/>
    <xf numFmtId="10" fontId="3" fillId="4" borderId="5" xfId="3" applyNumberFormat="1" applyFont="1" applyFill="1" applyBorder="1"/>
    <xf numFmtId="166" fontId="3" fillId="4" borderId="8" xfId="2" applyNumberFormat="1" applyFont="1" applyFill="1" applyBorder="1"/>
    <xf numFmtId="166" fontId="3" fillId="0" borderId="0" xfId="2" applyNumberFormat="1" applyFont="1" applyFill="1" applyBorder="1"/>
    <xf numFmtId="44" fontId="3" fillId="0" borderId="0" xfId="2" applyFont="1" applyFill="1" applyAlignment="1">
      <alignment horizontal="center"/>
    </xf>
    <xf numFmtId="14" fontId="3" fillId="0" borderId="0" xfId="0" applyNumberFormat="1" applyFont="1" applyFill="1" applyAlignment="1">
      <alignment horizontal="center"/>
    </xf>
    <xf numFmtId="0" fontId="3" fillId="3" borderId="2" xfId="0" applyFont="1" applyFill="1" applyBorder="1"/>
    <xf numFmtId="164" fontId="2" fillId="3" borderId="10" xfId="2" applyNumberFormat="1" applyFont="1" applyFill="1" applyBorder="1"/>
    <xf numFmtId="0" fontId="3" fillId="3" borderId="3" xfId="0" applyFont="1" applyFill="1" applyBorder="1"/>
    <xf numFmtId="0" fontId="2" fillId="3" borderId="4" xfId="0" applyFont="1" applyFill="1" applyBorder="1"/>
    <xf numFmtId="0" fontId="3" fillId="3" borderId="0" xfId="0" applyFont="1" applyFill="1" applyBorder="1"/>
    <xf numFmtId="44" fontId="3" fillId="3" borderId="0" xfId="2" applyFont="1" applyFill="1" applyBorder="1"/>
    <xf numFmtId="0" fontId="3" fillId="3" borderId="5" xfId="0" applyFont="1" applyFill="1" applyBorder="1"/>
    <xf numFmtId="44" fontId="3" fillId="3" borderId="8" xfId="2" applyFont="1" applyFill="1" applyBorder="1" applyAlignment="1">
      <alignment horizontal="center"/>
    </xf>
    <xf numFmtId="14" fontId="3" fillId="3" borderId="8" xfId="0" applyNumberFormat="1" applyFont="1" applyFill="1" applyBorder="1" applyAlignment="1">
      <alignment horizontal="center"/>
    </xf>
    <xf numFmtId="0" fontId="3" fillId="3" borderId="9" xfId="0" applyFont="1" applyFill="1" applyBorder="1" applyAlignment="1">
      <alignment horizontal="center"/>
    </xf>
    <xf numFmtId="166" fontId="3" fillId="3" borderId="0" xfId="2" applyNumberFormat="1" applyFont="1" applyFill="1" applyBorder="1"/>
    <xf numFmtId="166" fontId="3" fillId="3" borderId="0" xfId="2" applyNumberFormat="1" applyFont="1" applyFill="1" applyBorder="1" applyAlignment="1">
      <alignment horizontal="center"/>
    </xf>
    <xf numFmtId="10" fontId="3" fillId="3" borderId="5" xfId="3" applyNumberFormat="1" applyFont="1" applyFill="1" applyBorder="1"/>
    <xf numFmtId="166" fontId="3" fillId="3" borderId="8" xfId="2" applyNumberFormat="1" applyFont="1" applyFill="1" applyBorder="1"/>
    <xf numFmtId="0" fontId="3" fillId="3" borderId="9" xfId="0" applyFont="1" applyFill="1" applyBorder="1"/>
    <xf numFmtId="164" fontId="2" fillId="4" borderId="3" xfId="2" applyNumberFormat="1" applyFont="1" applyFill="1" applyBorder="1"/>
    <xf numFmtId="0" fontId="3" fillId="4" borderId="4" xfId="0" applyFont="1" applyFill="1" applyBorder="1"/>
    <xf numFmtId="0" fontId="3" fillId="4" borderId="0" xfId="0" applyFont="1" applyFill="1" applyBorder="1"/>
    <xf numFmtId="14" fontId="3" fillId="4" borderId="9" xfId="0" applyNumberFormat="1" applyFont="1" applyFill="1" applyBorder="1" applyAlignment="1">
      <alignment horizontal="center"/>
    </xf>
    <xf numFmtId="166" fontId="3" fillId="4" borderId="9" xfId="2" applyNumberFormat="1" applyFont="1" applyFill="1" applyBorder="1"/>
    <xf numFmtId="166" fontId="3" fillId="4" borderId="5" xfId="2" applyNumberFormat="1" applyFont="1" applyFill="1" applyBorder="1"/>
    <xf numFmtId="166" fontId="3" fillId="4" borderId="5" xfId="2" applyNumberFormat="1" applyFont="1" applyFill="1" applyBorder="1" applyAlignment="1">
      <alignment horizontal="center"/>
    </xf>
    <xf numFmtId="10" fontId="3" fillId="0" borderId="0" xfId="3" applyNumberFormat="1" applyFont="1" applyFill="1" applyBorder="1"/>
    <xf numFmtId="166" fontId="3" fillId="4" borderId="6" xfId="0" applyNumberFormat="1" applyFont="1" applyFill="1" applyBorder="1"/>
    <xf numFmtId="166" fontId="3" fillId="4" borderId="11" xfId="2" applyNumberFormat="1" applyFont="1" applyFill="1" applyBorder="1"/>
    <xf numFmtId="44" fontId="3" fillId="4" borderId="2" xfId="2" applyFont="1" applyFill="1" applyBorder="1" applyAlignment="1">
      <alignment horizontal="center"/>
    </xf>
    <xf numFmtId="44" fontId="3" fillId="4" borderId="3" xfId="2" applyFont="1" applyFill="1" applyBorder="1" applyAlignment="1">
      <alignment horizontal="center"/>
    </xf>
    <xf numFmtId="166" fontId="3" fillId="4" borderId="12" xfId="2" applyNumberFormat="1" applyFont="1" applyFill="1" applyBorder="1" applyAlignment="1">
      <alignment horizontal="center"/>
    </xf>
    <xf numFmtId="44" fontId="3" fillId="4" borderId="8" xfId="2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44" fontId="3" fillId="4" borderId="9" xfId="2" applyFont="1" applyFill="1" applyBorder="1" applyAlignment="1">
      <alignment horizontal="center"/>
    </xf>
    <xf numFmtId="166" fontId="3" fillId="4" borderId="13" xfId="2" applyNumberFormat="1" applyFont="1" applyFill="1" applyBorder="1" applyAlignment="1">
      <alignment horizontal="center"/>
    </xf>
    <xf numFmtId="166" fontId="3" fillId="4" borderId="0" xfId="0" applyNumberFormat="1" applyFont="1" applyFill="1" applyBorder="1"/>
    <xf numFmtId="166" fontId="3" fillId="4" borderId="14" xfId="2" applyNumberFormat="1" applyFont="1" applyFill="1" applyBorder="1"/>
    <xf numFmtId="166" fontId="4" fillId="4" borderId="0" xfId="2" applyNumberFormat="1" applyFont="1" applyFill="1" applyBorder="1"/>
    <xf numFmtId="166" fontId="3" fillId="4" borderId="8" xfId="0" applyNumberFormat="1" applyFont="1" applyFill="1" applyBorder="1"/>
    <xf numFmtId="166" fontId="3" fillId="4" borderId="13" xfId="2" applyNumberFormat="1" applyFont="1" applyFill="1" applyBorder="1"/>
    <xf numFmtId="166" fontId="4" fillId="4" borderId="5" xfId="2" applyNumberFormat="1" applyFont="1" applyFill="1" applyBorder="1"/>
    <xf numFmtId="166" fontId="4" fillId="4" borderId="12" xfId="2" applyNumberFormat="1" applyFont="1" applyFill="1" applyBorder="1"/>
    <xf numFmtId="166" fontId="4" fillId="4" borderId="0" xfId="0" applyNumberFormat="1" applyFont="1" applyFill="1" applyBorder="1"/>
    <xf numFmtId="166" fontId="4" fillId="4" borderId="14" xfId="2" applyNumberFormat="1" applyFont="1" applyFill="1" applyBorder="1"/>
    <xf numFmtId="44" fontId="3" fillId="4" borderId="0" xfId="2" applyFont="1" applyFill="1" applyBorder="1"/>
    <xf numFmtId="167" fontId="3" fillId="4" borderId="0" xfId="1" applyNumberFormat="1" applyFont="1" applyFill="1" applyBorder="1"/>
    <xf numFmtId="168" fontId="3" fillId="4" borderId="0" xfId="1" applyNumberFormat="1" applyFont="1" applyFill="1" applyBorder="1"/>
    <xf numFmtId="165" fontId="3" fillId="4" borderId="0" xfId="1" applyNumberFormat="1" applyFont="1" applyFill="1" applyBorder="1"/>
    <xf numFmtId="166" fontId="4" fillId="4" borderId="11" xfId="2" applyNumberFormat="1" applyFont="1" applyFill="1" applyBorder="1"/>
    <xf numFmtId="166" fontId="4" fillId="0" borderId="0" xfId="2" applyNumberFormat="1" applyFont="1" applyFill="1" applyBorder="1"/>
    <xf numFmtId="0" fontId="3" fillId="0" borderId="0" xfId="0" applyFont="1" applyFill="1" applyAlignment="1">
      <alignment horizontal="left"/>
    </xf>
    <xf numFmtId="166" fontId="3" fillId="0" borderId="0" xfId="0" applyNumberFormat="1" applyFont="1" applyFill="1"/>
    <xf numFmtId="43" fontId="3" fillId="0" borderId="0" xfId="0" applyNumberFormat="1" applyFont="1" applyFill="1"/>
    <xf numFmtId="166" fontId="3" fillId="4" borderId="8" xfId="1" applyNumberFormat="1" applyFont="1" applyFill="1" applyBorder="1"/>
    <xf numFmtId="166" fontId="3" fillId="0" borderId="0" xfId="0" applyNumberFormat="1" applyFont="1" applyFill="1" applyBorder="1"/>
    <xf numFmtId="44" fontId="3" fillId="0" borderId="0" xfId="0" applyNumberFormat="1" applyFont="1" applyFill="1"/>
    <xf numFmtId="14" fontId="3" fillId="0" borderId="0" xfId="0" applyNumberFormat="1" applyFont="1" applyFill="1"/>
    <xf numFmtId="166" fontId="3" fillId="0" borderId="0" xfId="2" applyNumberFormat="1" applyFont="1" applyFill="1" applyBorder="1" applyAlignment="1">
      <alignment horizontal="center"/>
    </xf>
    <xf numFmtId="14" fontId="3" fillId="0" borderId="0" xfId="0" applyNumberFormat="1" applyFont="1" applyFill="1" applyBorder="1" applyAlignment="1">
      <alignment horizontal="center"/>
    </xf>
    <xf numFmtId="0" fontId="3" fillId="0" borderId="4" xfId="0" applyFont="1" applyFill="1" applyBorder="1" applyAlignment="1">
      <alignment horizontal="right"/>
    </xf>
    <xf numFmtId="164" fontId="2" fillId="3" borderId="6" xfId="2" applyNumberFormat="1" applyFont="1" applyFill="1" applyBorder="1"/>
    <xf numFmtId="14" fontId="3" fillId="3" borderId="9" xfId="0" applyNumberFormat="1" applyFont="1" applyFill="1" applyBorder="1" applyAlignment="1">
      <alignment horizontal="center"/>
    </xf>
    <xf numFmtId="166" fontId="3" fillId="3" borderId="5" xfId="2" applyNumberFormat="1" applyFont="1" applyFill="1" applyBorder="1"/>
    <xf numFmtId="166" fontId="3" fillId="3" borderId="9" xfId="2" applyNumberFormat="1" applyFont="1" applyFill="1" applyBorder="1"/>
    <xf numFmtId="166" fontId="3" fillId="3" borderId="5" xfId="2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44" fontId="3" fillId="0" borderId="0" xfId="0" applyNumberFormat="1" applyFont="1" applyFill="1" applyBorder="1"/>
    <xf numFmtId="166" fontId="3" fillId="5" borderId="0" xfId="2" applyNumberFormat="1" applyFont="1" applyFill="1" applyBorder="1"/>
    <xf numFmtId="43" fontId="3" fillId="5" borderId="0" xfId="0" applyNumberFormat="1" applyFont="1" applyFill="1" applyBorder="1"/>
    <xf numFmtId="44" fontId="3" fillId="5" borderId="0" xfId="2" applyFont="1" applyFill="1" applyBorder="1"/>
    <xf numFmtId="0" fontId="3" fillId="5" borderId="0" xfId="0" applyFont="1" applyFill="1" applyBorder="1"/>
    <xf numFmtId="0" fontId="2" fillId="5" borderId="8" xfId="0" applyFont="1" applyFill="1" applyBorder="1"/>
    <xf numFmtId="44" fontId="3" fillId="5" borderId="8" xfId="2" applyFont="1" applyFill="1" applyBorder="1"/>
    <xf numFmtId="0" fontId="3" fillId="5" borderId="0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5" xfId="0" applyFont="1" applyFill="1" applyBorder="1"/>
    <xf numFmtId="0" fontId="3" fillId="0" borderId="9" xfId="0" applyFont="1" applyFill="1" applyBorder="1"/>
    <xf numFmtId="44" fontId="3" fillId="4" borderId="0" xfId="2" applyFont="1" applyFill="1" applyBorder="1" applyAlignment="1">
      <alignment horizontal="center"/>
    </xf>
    <xf numFmtId="14" fontId="3" fillId="4" borderId="0" xfId="0" applyNumberFormat="1" applyFont="1" applyFill="1" applyBorder="1" applyAlignment="1">
      <alignment horizontal="center"/>
    </xf>
    <xf numFmtId="0" fontId="3" fillId="4" borderId="5" xfId="0" applyFont="1" applyFill="1" applyBorder="1" applyAlignment="1">
      <alignment horizontal="center"/>
    </xf>
    <xf numFmtId="44" fontId="3" fillId="3" borderId="0" xfId="2" applyFont="1" applyFill="1" applyBorder="1" applyAlignment="1">
      <alignment horizontal="center"/>
    </xf>
    <xf numFmtId="14" fontId="3" fillId="3" borderId="0" xfId="0" applyNumberFormat="1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166" fontId="3" fillId="3" borderId="5" xfId="0" applyNumberFormat="1" applyFont="1" applyFill="1" applyBorder="1"/>
    <xf numFmtId="166" fontId="4" fillId="3" borderId="0" xfId="2" applyNumberFormat="1" applyFont="1" applyFill="1" applyBorder="1"/>
    <xf numFmtId="44" fontId="2" fillId="4" borderId="10" xfId="2" applyFont="1" applyFill="1" applyBorder="1" applyAlignment="1">
      <alignment horizontal="center"/>
    </xf>
    <xf numFmtId="14" fontId="2" fillId="4" borderId="10" xfId="0" applyNumberFormat="1" applyFont="1" applyFill="1" applyBorder="1" applyAlignment="1">
      <alignment horizontal="center"/>
    </xf>
    <xf numFmtId="0" fontId="2" fillId="4" borderId="2" xfId="0" applyFont="1" applyFill="1" applyBorder="1"/>
    <xf numFmtId="10" fontId="3" fillId="0" borderId="0" xfId="3" applyNumberFormat="1" applyFont="1" applyFill="1"/>
    <xf numFmtId="0" fontId="3" fillId="0" borderId="4" xfId="0" applyFont="1" applyFill="1" applyBorder="1" applyAlignment="1">
      <alignment horizontal="left" vertical="center"/>
    </xf>
    <xf numFmtId="166" fontId="3" fillId="4" borderId="12" xfId="0" applyNumberFormat="1" applyFont="1" applyFill="1" applyBorder="1"/>
    <xf numFmtId="166" fontId="3" fillId="4" borderId="14" xfId="0" applyNumberFormat="1" applyFont="1" applyFill="1" applyBorder="1"/>
    <xf numFmtId="166" fontId="3" fillId="4" borderId="11" xfId="0" applyNumberFormat="1" applyFont="1" applyFill="1" applyBorder="1"/>
    <xf numFmtId="0" fontId="3" fillId="4" borderId="12" xfId="0" applyFont="1" applyFill="1" applyBorder="1"/>
    <xf numFmtId="168" fontId="3" fillId="4" borderId="14" xfId="1" applyNumberFormat="1" applyFont="1" applyFill="1" applyBorder="1"/>
    <xf numFmtId="166" fontId="3" fillId="4" borderId="13" xfId="0" applyNumberFormat="1" applyFont="1" applyFill="1" applyBorder="1"/>
    <xf numFmtId="164" fontId="2" fillId="2" borderId="0" xfId="0" applyNumberFormat="1" applyFont="1" applyFill="1" applyAlignment="1">
      <alignment horizontal="center"/>
    </xf>
    <xf numFmtId="0" fontId="2" fillId="2" borderId="0" xfId="0" applyFont="1" applyFill="1" applyAlignment="1">
      <alignment horizontal="center"/>
    </xf>
    <xf numFmtId="44" fontId="2" fillId="4" borderId="8" xfId="2" applyFont="1" applyFill="1" applyBorder="1" applyAlignment="1">
      <alignment horizontal="center"/>
    </xf>
    <xf numFmtId="44" fontId="2" fillId="4" borderId="9" xfId="2" applyFont="1" applyFill="1" applyBorder="1" applyAlignment="1">
      <alignment horizontal="center"/>
    </xf>
    <xf numFmtId="14" fontId="3" fillId="0" borderId="0" xfId="0" applyNumberFormat="1" applyFont="1" applyFill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179"/>
  <sheetViews>
    <sheetView tabSelected="1" topLeftCell="A155" zoomScaleNormal="100" workbookViewId="0">
      <selection activeCell="C173" sqref="C173"/>
    </sheetView>
  </sheetViews>
  <sheetFormatPr defaultColWidth="9.21875" defaultRowHeight="12"/>
  <cols>
    <col min="1" max="1" width="2.77734375" style="23" customWidth="1"/>
    <col min="2" max="2" width="2.5546875" style="23" customWidth="1"/>
    <col min="3" max="3" width="29.21875" style="18" customWidth="1"/>
    <col min="4" max="4" width="7.44140625" style="18" customWidth="1"/>
    <col min="5" max="5" width="14.77734375" style="20" customWidth="1"/>
    <col min="6" max="6" width="14.109375" style="18" customWidth="1"/>
    <col min="7" max="7" width="10.5546875" style="18" customWidth="1"/>
    <col min="8" max="8" width="13.44140625" style="20" customWidth="1"/>
    <col min="9" max="9" width="9.21875" style="18" customWidth="1"/>
    <col min="10" max="16384" width="9.21875" style="18"/>
  </cols>
  <sheetData>
    <row r="1" spans="1:8" s="2" customFormat="1">
      <c r="A1" s="133" t="s">
        <v>35</v>
      </c>
      <c r="B1" s="133"/>
      <c r="C1" s="133"/>
      <c r="D1" s="133"/>
      <c r="E1" s="133"/>
      <c r="F1" s="133"/>
      <c r="G1" s="133"/>
      <c r="H1" s="133"/>
    </row>
    <row r="2" spans="1:8" s="2" customFormat="1">
      <c r="A2" s="1"/>
      <c r="B2" s="132">
        <v>40869</v>
      </c>
      <c r="C2" s="132"/>
      <c r="D2" s="132"/>
      <c r="E2" s="132"/>
      <c r="F2" s="132"/>
      <c r="G2" s="132"/>
      <c r="H2" s="132"/>
    </row>
    <row r="3" spans="1:8" s="2" customFormat="1">
      <c r="A3" s="3"/>
      <c r="B3" s="4"/>
      <c r="C3" s="4"/>
      <c r="D3" s="4"/>
      <c r="E3" s="4"/>
      <c r="F3" s="4"/>
      <c r="G3" s="4"/>
      <c r="H3" s="4"/>
    </row>
    <row r="4" spans="1:8" s="2" customFormat="1">
      <c r="A4" s="5">
        <v>1</v>
      </c>
      <c r="B4" s="5"/>
      <c r="C4" s="6" t="s">
        <v>30</v>
      </c>
      <c r="D4" s="7"/>
      <c r="E4" s="8">
        <v>40847</v>
      </c>
      <c r="F4" s="8">
        <v>40816</v>
      </c>
      <c r="G4" s="9"/>
      <c r="H4" s="10"/>
    </row>
    <row r="5" spans="1:8" s="2" customFormat="1">
      <c r="A5" s="5"/>
      <c r="B5" s="5"/>
      <c r="C5" s="11"/>
      <c r="D5" s="9"/>
      <c r="E5" s="12"/>
      <c r="F5" s="12"/>
      <c r="G5" s="9"/>
      <c r="H5" s="10"/>
    </row>
    <row r="6" spans="1:8">
      <c r="A6" s="13"/>
      <c r="B6" s="13"/>
      <c r="C6" s="14" t="s">
        <v>0</v>
      </c>
      <c r="D6" s="15"/>
      <c r="E6" s="16"/>
      <c r="F6" s="16"/>
      <c r="G6" s="15"/>
      <c r="H6" s="17"/>
    </row>
    <row r="7" spans="1:8">
      <c r="A7" s="13"/>
      <c r="B7" s="13"/>
      <c r="C7" s="14" t="s">
        <v>15</v>
      </c>
      <c r="D7" s="15"/>
      <c r="E7" s="16">
        <f>355818.73+720319.61+105347.62</f>
        <v>1181485.96</v>
      </c>
      <c r="F7" s="16">
        <f>57661.07+901757.32+105347.62</f>
        <v>1064766.0099999998</v>
      </c>
      <c r="G7" s="15"/>
      <c r="H7" s="17"/>
    </row>
    <row r="8" spans="1:8" ht="7.5" customHeight="1">
      <c r="A8" s="13"/>
      <c r="B8" s="13"/>
      <c r="C8" s="14"/>
      <c r="D8" s="15"/>
      <c r="E8" s="16"/>
      <c r="F8" s="16"/>
      <c r="G8" s="15"/>
      <c r="H8" s="17"/>
    </row>
    <row r="9" spans="1:8">
      <c r="A9" s="13"/>
      <c r="B9" s="13"/>
      <c r="C9" s="14" t="s">
        <v>48</v>
      </c>
      <c r="D9" s="15"/>
      <c r="E9" s="16">
        <v>424971.36</v>
      </c>
      <c r="F9" s="16">
        <v>420098.85</v>
      </c>
      <c r="G9" s="15"/>
      <c r="H9" s="17"/>
    </row>
    <row r="10" spans="1:8">
      <c r="A10" s="13"/>
      <c r="B10" s="13"/>
      <c r="C10" s="14" t="s">
        <v>1</v>
      </c>
      <c r="D10" s="15"/>
      <c r="E10" s="16">
        <v>8240.36</v>
      </c>
      <c r="F10" s="16">
        <v>2771.96</v>
      </c>
      <c r="G10" s="15"/>
      <c r="H10" s="17"/>
    </row>
    <row r="11" spans="1:8">
      <c r="A11" s="13"/>
      <c r="B11" s="13"/>
      <c r="C11" s="14" t="s">
        <v>2</v>
      </c>
      <c r="D11" s="15"/>
      <c r="E11" s="16">
        <v>2403.88</v>
      </c>
      <c r="F11" s="16">
        <v>2264.46</v>
      </c>
      <c r="G11" s="15"/>
      <c r="H11" s="17"/>
    </row>
    <row r="12" spans="1:8">
      <c r="A12" s="13"/>
      <c r="B12" s="13"/>
      <c r="C12" s="14" t="s">
        <v>46</v>
      </c>
      <c r="D12" s="15"/>
      <c r="E12" s="19">
        <f>SUM(E7:E11)</f>
        <v>1617101.5599999998</v>
      </c>
      <c r="F12" s="19">
        <f>SUM(F7:F11)</f>
        <v>1489901.2799999998</v>
      </c>
      <c r="G12" s="15"/>
      <c r="H12" s="17"/>
    </row>
    <row r="13" spans="1:8">
      <c r="A13" s="13"/>
      <c r="B13" s="13"/>
      <c r="C13" s="14"/>
      <c r="D13" s="15"/>
      <c r="E13" s="16"/>
      <c r="F13" s="16"/>
      <c r="G13" s="15"/>
      <c r="H13" s="17"/>
    </row>
    <row r="14" spans="1:8">
      <c r="A14" s="13"/>
      <c r="B14" s="13"/>
      <c r="C14" s="14" t="s">
        <v>49</v>
      </c>
      <c r="D14" s="15"/>
      <c r="E14" s="16">
        <v>42327.4</v>
      </c>
      <c r="F14" s="16">
        <v>42326.720000000001</v>
      </c>
      <c r="G14" s="15"/>
      <c r="H14" s="17"/>
    </row>
    <row r="15" spans="1:8">
      <c r="A15" s="13"/>
      <c r="B15" s="13"/>
      <c r="C15" s="14" t="s">
        <v>105</v>
      </c>
      <c r="D15" s="15"/>
      <c r="E15" s="16">
        <v>168789.11</v>
      </c>
      <c r="F15" s="16">
        <v>180495.32</v>
      </c>
    </row>
    <row r="16" spans="1:8">
      <c r="A16" s="13"/>
      <c r="B16" s="13"/>
      <c r="C16" s="21" t="s">
        <v>29</v>
      </c>
      <c r="D16" s="22"/>
      <c r="E16" s="19">
        <f>SUM(E14:E15)</f>
        <v>211116.50999999998</v>
      </c>
      <c r="F16" s="19">
        <f>SUM(F14:F15)</f>
        <v>222822.04</v>
      </c>
    </row>
    <row r="17" spans="1:9">
      <c r="A17" s="13"/>
      <c r="B17" s="13"/>
      <c r="C17" s="15"/>
      <c r="D17" s="15"/>
      <c r="E17" s="17"/>
      <c r="F17" s="15"/>
    </row>
    <row r="18" spans="1:9">
      <c r="A18" s="13"/>
      <c r="B18" s="13"/>
      <c r="C18" s="15"/>
      <c r="D18" s="15"/>
      <c r="E18" s="17"/>
      <c r="F18" s="15"/>
    </row>
    <row r="20" spans="1:9" ht="17.25" customHeight="1">
      <c r="A20" s="3">
        <v>2</v>
      </c>
      <c r="C20" s="24" t="s">
        <v>12</v>
      </c>
      <c r="D20" s="25"/>
      <c r="E20" s="25"/>
      <c r="F20" s="26">
        <f>E4</f>
        <v>40847</v>
      </c>
      <c r="G20" s="27"/>
    </row>
    <row r="21" spans="1:9">
      <c r="C21" s="28" t="s">
        <v>36</v>
      </c>
      <c r="D21" s="29"/>
      <c r="E21" s="134" t="s">
        <v>85</v>
      </c>
      <c r="F21" s="134"/>
      <c r="G21" s="135"/>
    </row>
    <row r="23" spans="1:9">
      <c r="C23" s="24" t="s">
        <v>3</v>
      </c>
      <c r="D23" s="25"/>
      <c r="E23" s="121" t="s">
        <v>4</v>
      </c>
      <c r="F23" s="122" t="s">
        <v>37</v>
      </c>
      <c r="G23" s="31" t="s">
        <v>6</v>
      </c>
    </row>
    <row r="24" spans="1:9">
      <c r="C24" s="101" t="s">
        <v>83</v>
      </c>
      <c r="D24" s="15"/>
      <c r="E24" s="113"/>
      <c r="F24" s="114"/>
      <c r="G24" s="115"/>
    </row>
    <row r="25" spans="1:9">
      <c r="C25" s="14" t="s">
        <v>93</v>
      </c>
      <c r="D25" s="15"/>
      <c r="E25" s="32">
        <v>279253</v>
      </c>
      <c r="F25" s="32">
        <v>393446</v>
      </c>
      <c r="G25" s="33"/>
    </row>
    <row r="26" spans="1:9">
      <c r="C26" s="14" t="s">
        <v>75</v>
      </c>
      <c r="D26" s="15"/>
      <c r="E26" s="32">
        <v>86250</v>
      </c>
      <c r="F26" s="32">
        <v>86250</v>
      </c>
      <c r="G26" s="33"/>
    </row>
    <row r="27" spans="1:9">
      <c r="C27" s="14" t="s">
        <v>73</v>
      </c>
      <c r="D27" s="15"/>
      <c r="E27" s="32">
        <v>552084</v>
      </c>
      <c r="F27" s="32">
        <v>552084</v>
      </c>
      <c r="G27" s="33"/>
    </row>
    <row r="28" spans="1:9">
      <c r="C28" s="14" t="s">
        <v>74</v>
      </c>
      <c r="D28" s="15"/>
      <c r="E28" s="35">
        <v>202009</v>
      </c>
      <c r="F28" s="35">
        <v>202009</v>
      </c>
      <c r="G28" s="33"/>
    </row>
    <row r="29" spans="1:9">
      <c r="C29" s="14"/>
      <c r="D29" s="15"/>
      <c r="E29" s="32">
        <f>SUM(E25:E28)</f>
        <v>1119596</v>
      </c>
      <c r="F29" s="32">
        <f>SUM(F25:F28)</f>
        <v>1233789</v>
      </c>
      <c r="G29" s="33"/>
    </row>
    <row r="30" spans="1:9" ht="6" customHeight="1">
      <c r="C30" s="14"/>
      <c r="D30" s="15"/>
      <c r="E30" s="32"/>
      <c r="F30" s="32"/>
      <c r="G30" s="33"/>
    </row>
    <row r="31" spans="1:9">
      <c r="C31" s="14" t="s">
        <v>76</v>
      </c>
      <c r="D31" s="15"/>
      <c r="E31" s="32">
        <v>3815770</v>
      </c>
      <c r="F31" s="32">
        <f>70884+129268+106424+107756+102532+45832+333944+114492+101740+54964+104092</f>
        <v>1271928</v>
      </c>
      <c r="G31" s="34">
        <f>F31/E31</f>
        <v>0.33333455632808057</v>
      </c>
      <c r="H31" s="124"/>
      <c r="I31" s="91"/>
    </row>
    <row r="32" spans="1:9">
      <c r="C32" s="14" t="s">
        <v>63</v>
      </c>
      <c r="D32" s="15"/>
      <c r="E32" s="35">
        <v>2010972</v>
      </c>
      <c r="F32" s="35">
        <f>1740879.02-F31</f>
        <v>468951.02</v>
      </c>
      <c r="G32" s="34">
        <f>F32/E32</f>
        <v>0.23319619567055136</v>
      </c>
      <c r="I32" s="91"/>
    </row>
    <row r="33" spans="3:9">
      <c r="C33" s="14" t="s">
        <v>64</v>
      </c>
      <c r="D33" s="15"/>
      <c r="E33" s="32">
        <f>SUM(E31:E32)</f>
        <v>5826742</v>
      </c>
      <c r="F33" s="32">
        <f>SUM(F31:F32)</f>
        <v>1740879.02</v>
      </c>
      <c r="G33" s="34"/>
      <c r="I33" s="91"/>
    </row>
    <row r="34" spans="3:9">
      <c r="C34" s="14"/>
      <c r="D34" s="15"/>
      <c r="E34" s="32"/>
      <c r="F34" s="32"/>
      <c r="G34" s="34"/>
      <c r="I34" s="91"/>
    </row>
    <row r="35" spans="3:9">
      <c r="C35" s="14" t="s">
        <v>27</v>
      </c>
      <c r="D35" s="15"/>
      <c r="E35" s="35">
        <v>5784183</v>
      </c>
      <c r="F35" s="35">
        <f>1400088.29+101781.21</f>
        <v>1501869.5</v>
      </c>
      <c r="G35" s="34">
        <f>F35/E35</f>
        <v>0.25965110370816413</v>
      </c>
    </row>
    <row r="36" spans="3:9">
      <c r="C36" s="14" t="s">
        <v>14</v>
      </c>
      <c r="D36" s="15"/>
      <c r="E36" s="32">
        <f>E33-E35</f>
        <v>42559</v>
      </c>
      <c r="F36" s="32">
        <f>F33-F35</f>
        <v>239009.52000000002</v>
      </c>
      <c r="G36" s="33"/>
    </row>
    <row r="37" spans="3:9" ht="7.5" customHeight="1">
      <c r="C37" s="14"/>
      <c r="D37" s="15"/>
      <c r="E37" s="32"/>
      <c r="F37" s="32"/>
      <c r="G37" s="33"/>
    </row>
    <row r="38" spans="3:9">
      <c r="C38" s="101" t="s">
        <v>84</v>
      </c>
      <c r="D38" s="15"/>
      <c r="E38" s="32"/>
      <c r="F38" s="32"/>
      <c r="G38" s="33"/>
    </row>
    <row r="39" spans="3:9">
      <c r="C39" s="14" t="s">
        <v>93</v>
      </c>
      <c r="D39" s="15"/>
      <c r="E39" s="32">
        <f>E29+E33-E35-E40-E41-E42</f>
        <v>319672</v>
      </c>
      <c r="F39" s="32">
        <f>F29+F33-F35-F40-F41-F42</f>
        <v>603536.52</v>
      </c>
      <c r="G39" s="33"/>
    </row>
    <row r="40" spans="3:9">
      <c r="C40" s="14" t="s">
        <v>75</v>
      </c>
      <c r="D40" s="15"/>
      <c r="E40" s="32">
        <v>86250</v>
      </c>
      <c r="F40" s="32">
        <v>86250</v>
      </c>
      <c r="G40" s="33"/>
    </row>
    <row r="41" spans="3:9">
      <c r="C41" s="14" t="s">
        <v>73</v>
      </c>
      <c r="D41" s="15"/>
      <c r="E41" s="32">
        <v>525305</v>
      </c>
      <c r="F41" s="32">
        <v>552084</v>
      </c>
      <c r="G41" s="33"/>
    </row>
    <row r="42" spans="3:9">
      <c r="C42" s="14" t="s">
        <v>74</v>
      </c>
      <c r="D42" s="15"/>
      <c r="E42" s="35">
        <v>230928</v>
      </c>
      <c r="F42" s="35">
        <v>230928</v>
      </c>
      <c r="G42" s="33"/>
    </row>
    <row r="43" spans="3:9">
      <c r="C43" s="21"/>
      <c r="D43" s="22"/>
      <c r="E43" s="35">
        <f>SUM(E40:E42)</f>
        <v>842483</v>
      </c>
      <c r="F43" s="35">
        <f>SUM(F40:F42)</f>
        <v>869262</v>
      </c>
      <c r="G43" s="30"/>
    </row>
    <row r="44" spans="3:9" ht="6.75" customHeight="1">
      <c r="C44" s="15"/>
      <c r="D44" s="15"/>
      <c r="E44" s="36"/>
      <c r="F44" s="36"/>
      <c r="G44" s="15"/>
    </row>
    <row r="45" spans="3:9" ht="8.25" customHeight="1">
      <c r="E45" s="37"/>
      <c r="F45" s="38"/>
    </row>
    <row r="46" spans="3:9">
      <c r="C46" s="24" t="s">
        <v>5</v>
      </c>
      <c r="D46" s="123"/>
      <c r="E46" s="121" t="s">
        <v>4</v>
      </c>
      <c r="F46" s="122" t="s">
        <v>37</v>
      </c>
      <c r="G46" s="31" t="s">
        <v>6</v>
      </c>
    </row>
    <row r="47" spans="3:9">
      <c r="C47" s="14" t="s">
        <v>86</v>
      </c>
      <c r="D47" s="15"/>
      <c r="E47" s="32">
        <v>146004</v>
      </c>
      <c r="F47" s="32">
        <v>148105</v>
      </c>
      <c r="G47" s="33"/>
    </row>
    <row r="48" spans="3:9" ht="6.75" customHeight="1">
      <c r="C48" s="14"/>
      <c r="D48" s="15"/>
      <c r="E48" s="32"/>
      <c r="F48" s="32"/>
      <c r="G48" s="33"/>
    </row>
    <row r="49" spans="1:9">
      <c r="C49" s="14" t="s">
        <v>13</v>
      </c>
      <c r="D49" s="15"/>
      <c r="E49" s="32">
        <v>401010</v>
      </c>
      <c r="F49" s="32">
        <v>87590.75</v>
      </c>
      <c r="G49" s="34">
        <f>F49/E49</f>
        <v>0.2184253509887534</v>
      </c>
      <c r="I49" s="87"/>
    </row>
    <row r="50" spans="1:9">
      <c r="C50" s="14" t="s">
        <v>27</v>
      </c>
      <c r="D50" s="15"/>
      <c r="E50" s="35">
        <v>404390</v>
      </c>
      <c r="F50" s="35">
        <f>93699.98+11347.36+897.06</f>
        <v>105944.4</v>
      </c>
      <c r="G50" s="34">
        <f>F50/E50</f>
        <v>0.26198570686713318</v>
      </c>
    </row>
    <row r="51" spans="1:9">
      <c r="C51" s="14" t="s">
        <v>14</v>
      </c>
      <c r="D51" s="15"/>
      <c r="E51" s="32">
        <f>E49-E50</f>
        <v>-3380</v>
      </c>
      <c r="F51" s="32">
        <f>F49-F50</f>
        <v>-18353.649999999994</v>
      </c>
      <c r="G51" s="33"/>
    </row>
    <row r="52" spans="1:9" ht="4.5" customHeight="1">
      <c r="C52" s="14"/>
      <c r="D52" s="15"/>
      <c r="E52" s="32"/>
      <c r="F52" s="32"/>
      <c r="G52" s="33"/>
    </row>
    <row r="53" spans="1:9">
      <c r="C53" s="21" t="s">
        <v>87</v>
      </c>
      <c r="D53" s="22"/>
      <c r="E53" s="35">
        <f>E47+E51</f>
        <v>142624</v>
      </c>
      <c r="F53" s="35">
        <f>F47+F51</f>
        <v>129751.35</v>
      </c>
      <c r="G53" s="30"/>
    </row>
    <row r="54" spans="1:9" ht="6.75" customHeight="1"/>
    <row r="55" spans="1:9" ht="6.75" customHeight="1"/>
    <row r="56" spans="1:9" ht="12" customHeight="1"/>
    <row r="57" spans="1:9" ht="6.75" customHeight="1">
      <c r="E57" s="17"/>
      <c r="F57" s="15"/>
      <c r="G57" s="15"/>
    </row>
    <row r="58" spans="1:9">
      <c r="A58" s="3">
        <v>3</v>
      </c>
      <c r="B58" s="3"/>
      <c r="C58" s="6" t="s">
        <v>16</v>
      </c>
      <c r="D58" s="39"/>
      <c r="E58" s="40"/>
      <c r="F58" s="40">
        <f>E4</f>
        <v>40847</v>
      </c>
      <c r="G58" s="41"/>
    </row>
    <row r="59" spans="1:9">
      <c r="A59" s="3"/>
      <c r="B59" s="3"/>
      <c r="C59" s="42" t="s">
        <v>17</v>
      </c>
      <c r="D59" s="43"/>
      <c r="E59" s="44"/>
      <c r="F59" s="43"/>
      <c r="G59" s="45"/>
    </row>
    <row r="60" spans="1:9">
      <c r="A60" s="3"/>
      <c r="B60" s="3"/>
      <c r="C60" s="14"/>
      <c r="D60" s="15"/>
      <c r="E60" s="46" t="s">
        <v>4</v>
      </c>
      <c r="F60" s="47" t="s">
        <v>38</v>
      </c>
      <c r="G60" s="48" t="s">
        <v>6</v>
      </c>
    </row>
    <row r="61" spans="1:9">
      <c r="A61" s="3"/>
      <c r="B61" s="3"/>
      <c r="C61" s="101" t="s">
        <v>83</v>
      </c>
      <c r="D61" s="15"/>
      <c r="E61" s="116"/>
      <c r="F61" s="117"/>
      <c r="G61" s="118"/>
    </row>
    <row r="62" spans="1:9">
      <c r="A62" s="3"/>
      <c r="B62" s="3"/>
      <c r="C62" s="14" t="s">
        <v>94</v>
      </c>
      <c r="D62" s="15"/>
      <c r="E62" s="49">
        <v>23263</v>
      </c>
      <c r="F62" s="49">
        <v>23264</v>
      </c>
      <c r="G62" s="45"/>
    </row>
    <row r="63" spans="1:9">
      <c r="A63" s="3"/>
      <c r="B63" s="3"/>
      <c r="C63" s="14" t="s">
        <v>95</v>
      </c>
      <c r="D63" s="15"/>
      <c r="E63" s="52">
        <v>37636</v>
      </c>
      <c r="F63" s="52">
        <v>37635.839999999997</v>
      </c>
      <c r="G63" s="45"/>
    </row>
    <row r="64" spans="1:9">
      <c r="A64" s="3"/>
      <c r="B64" s="3"/>
      <c r="C64" s="14"/>
      <c r="D64" s="15"/>
      <c r="E64" s="49">
        <f>SUM(E62:E63)</f>
        <v>60899</v>
      </c>
      <c r="F64" s="49">
        <f>SUM(F62:F63)</f>
        <v>60899.839999999997</v>
      </c>
      <c r="G64" s="45"/>
    </row>
    <row r="65" spans="1:7">
      <c r="A65" s="3"/>
      <c r="B65" s="3"/>
      <c r="C65" s="14"/>
      <c r="D65" s="15"/>
      <c r="E65" s="49"/>
      <c r="F65" s="50"/>
      <c r="G65" s="45"/>
    </row>
    <row r="66" spans="1:7">
      <c r="A66" s="3"/>
      <c r="B66" s="3"/>
      <c r="C66" s="14" t="s">
        <v>78</v>
      </c>
      <c r="D66" s="15"/>
      <c r="E66" s="49">
        <v>198586</v>
      </c>
      <c r="F66" s="49">
        <v>144403.64000000001</v>
      </c>
      <c r="G66" s="51">
        <f>F66/E66</f>
        <v>0.72715921565467867</v>
      </c>
    </row>
    <row r="67" spans="1:7">
      <c r="A67" s="3"/>
      <c r="B67" s="3"/>
      <c r="C67" s="14" t="s">
        <v>77</v>
      </c>
      <c r="D67" s="15"/>
      <c r="E67" s="49">
        <v>198586</v>
      </c>
      <c r="F67" s="49">
        <v>138160.47</v>
      </c>
      <c r="G67" s="51">
        <f>F67/E67</f>
        <v>0.69572109816401961</v>
      </c>
    </row>
    <row r="68" spans="1:7" ht="13.8">
      <c r="A68" s="3"/>
      <c r="B68" s="3"/>
      <c r="C68" s="14" t="s">
        <v>79</v>
      </c>
      <c r="D68" s="15"/>
      <c r="E68" s="120"/>
      <c r="F68" s="120">
        <v>0</v>
      </c>
      <c r="G68" s="51"/>
    </row>
    <row r="69" spans="1:7">
      <c r="A69" s="3"/>
      <c r="B69" s="3"/>
      <c r="C69" s="14" t="s">
        <v>18</v>
      </c>
      <c r="D69" s="15"/>
      <c r="E69" s="49">
        <f>E66-E67</f>
        <v>0</v>
      </c>
      <c r="F69" s="49">
        <f>F66-F67-F68</f>
        <v>6243.1700000000128</v>
      </c>
      <c r="G69" s="45"/>
    </row>
    <row r="70" spans="1:7">
      <c r="A70" s="3"/>
      <c r="B70" s="3"/>
      <c r="C70" s="14"/>
      <c r="D70" s="15"/>
      <c r="E70" s="49"/>
      <c r="F70" s="49"/>
      <c r="G70" s="45"/>
    </row>
    <row r="71" spans="1:7">
      <c r="A71" s="3"/>
      <c r="B71" s="3"/>
      <c r="C71" s="101" t="s">
        <v>88</v>
      </c>
      <c r="D71" s="15"/>
      <c r="E71" s="49"/>
      <c r="F71" s="49"/>
      <c r="G71" s="45"/>
    </row>
    <row r="72" spans="1:7">
      <c r="A72" s="3"/>
      <c r="B72" s="3"/>
      <c r="C72" s="14" t="s">
        <v>94</v>
      </c>
      <c r="D72" s="15"/>
      <c r="E72" s="49">
        <f>E62+E66-E67</f>
        <v>23263</v>
      </c>
      <c r="F72" s="49">
        <f>F62+F66-F67</f>
        <v>29507.170000000013</v>
      </c>
      <c r="G72" s="45"/>
    </row>
    <row r="73" spans="1:7">
      <c r="A73" s="3"/>
      <c r="B73" s="3"/>
      <c r="C73" s="14" t="s">
        <v>96</v>
      </c>
      <c r="D73" s="15"/>
      <c r="E73" s="52">
        <f>E63</f>
        <v>37636</v>
      </c>
      <c r="F73" s="52">
        <f>F63-F68</f>
        <v>37635.839999999997</v>
      </c>
      <c r="G73" s="45"/>
    </row>
    <row r="74" spans="1:7">
      <c r="A74" s="3"/>
      <c r="B74" s="3"/>
      <c r="C74" s="101"/>
      <c r="D74" s="15"/>
      <c r="E74" s="49">
        <f>SUM(E72:E73)</f>
        <v>60899</v>
      </c>
      <c r="F74" s="49">
        <f>SUM(F72:F73)</f>
        <v>67143.010000000009</v>
      </c>
      <c r="G74" s="119"/>
    </row>
    <row r="75" spans="1:7">
      <c r="C75" s="21"/>
      <c r="D75" s="22"/>
      <c r="E75" s="52"/>
      <c r="F75" s="52"/>
      <c r="G75" s="53"/>
    </row>
    <row r="76" spans="1:7" ht="5.25" customHeight="1">
      <c r="C76" s="15"/>
      <c r="D76" s="15"/>
      <c r="E76" s="36"/>
      <c r="F76" s="36"/>
      <c r="G76" s="15"/>
    </row>
    <row r="77" spans="1:7" ht="8.25" customHeight="1">
      <c r="C77" s="15"/>
      <c r="D77" s="15"/>
      <c r="E77" s="36"/>
      <c r="F77" s="36"/>
      <c r="G77" s="15"/>
    </row>
    <row r="78" spans="1:7">
      <c r="A78" s="3">
        <v>4</v>
      </c>
      <c r="C78" s="24" t="s">
        <v>50</v>
      </c>
      <c r="D78" s="25"/>
      <c r="E78" s="54">
        <f>E4</f>
        <v>40847</v>
      </c>
      <c r="F78" s="9"/>
      <c r="G78" s="15"/>
    </row>
    <row r="79" spans="1:7">
      <c r="C79" s="55"/>
      <c r="D79" s="56"/>
      <c r="E79" s="57" t="s">
        <v>38</v>
      </c>
      <c r="F79" s="13"/>
      <c r="G79" s="13"/>
    </row>
    <row r="80" spans="1:7">
      <c r="C80" s="14" t="s">
        <v>89</v>
      </c>
      <c r="D80" s="15"/>
      <c r="E80" s="129"/>
      <c r="F80" s="15"/>
      <c r="G80" s="15"/>
    </row>
    <row r="81" spans="3:8">
      <c r="C81" s="14" t="s">
        <v>65</v>
      </c>
      <c r="D81" s="15"/>
      <c r="E81" s="130">
        <v>16926</v>
      </c>
      <c r="F81" s="15"/>
      <c r="G81" s="15"/>
    </row>
    <row r="82" spans="3:8">
      <c r="C82" s="14" t="s">
        <v>97</v>
      </c>
      <c r="D82" s="15"/>
      <c r="E82" s="75">
        <v>371812.05</v>
      </c>
      <c r="F82" s="15"/>
      <c r="G82" s="15"/>
    </row>
    <row r="83" spans="3:8">
      <c r="C83" s="14"/>
      <c r="D83" s="15"/>
      <c r="E83" s="75">
        <f>SUM(E81:E82)</f>
        <v>388738.05</v>
      </c>
      <c r="F83" s="15"/>
      <c r="G83" s="15"/>
    </row>
    <row r="84" spans="3:8">
      <c r="C84" s="14" t="s">
        <v>31</v>
      </c>
      <c r="D84" s="15"/>
      <c r="E84" s="60"/>
      <c r="F84" s="15"/>
      <c r="G84" s="15"/>
    </row>
    <row r="85" spans="3:8">
      <c r="C85" s="14" t="s">
        <v>90</v>
      </c>
      <c r="D85" s="15"/>
      <c r="E85" s="126">
        <v>66800</v>
      </c>
      <c r="F85" s="15"/>
      <c r="G85" s="15"/>
    </row>
    <row r="86" spans="3:8">
      <c r="C86" s="14" t="s">
        <v>91</v>
      </c>
      <c r="D86" s="15"/>
      <c r="E86" s="127">
        <f>14411+4872.5</f>
        <v>19283.5</v>
      </c>
      <c r="F86" s="15"/>
      <c r="G86" s="15"/>
    </row>
    <row r="87" spans="3:8">
      <c r="C87" s="14" t="s">
        <v>7</v>
      </c>
      <c r="D87" s="15"/>
      <c r="E87" s="131">
        <v>39.57</v>
      </c>
      <c r="F87" s="61"/>
      <c r="G87" s="61"/>
    </row>
    <row r="88" spans="3:8">
      <c r="C88" s="14"/>
      <c r="D88" s="15"/>
      <c r="E88" s="63">
        <f>SUM(E85:E87)</f>
        <v>86123.07</v>
      </c>
      <c r="F88" s="15"/>
      <c r="G88" s="15"/>
    </row>
    <row r="89" spans="3:8">
      <c r="C89" s="14" t="s">
        <v>32</v>
      </c>
      <c r="D89" s="15"/>
      <c r="E89" s="126"/>
      <c r="F89" s="15"/>
      <c r="G89" s="15"/>
    </row>
    <row r="90" spans="3:8">
      <c r="C90" s="14" t="s">
        <v>104</v>
      </c>
      <c r="D90" s="15"/>
      <c r="E90" s="127">
        <v>3058.51</v>
      </c>
      <c r="F90" s="15"/>
      <c r="G90" s="15"/>
    </row>
    <row r="91" spans="3:8">
      <c r="C91" s="14" t="s">
        <v>106</v>
      </c>
      <c r="D91" s="15"/>
      <c r="E91" s="127">
        <v>10059</v>
      </c>
      <c r="F91" s="15"/>
      <c r="G91" s="15"/>
    </row>
    <row r="92" spans="3:8">
      <c r="C92" s="14" t="s">
        <v>62</v>
      </c>
      <c r="D92" s="15"/>
      <c r="E92" s="127">
        <v>0</v>
      </c>
      <c r="F92" s="61"/>
      <c r="G92" s="61"/>
    </row>
    <row r="93" spans="3:8">
      <c r="C93" s="14" t="s">
        <v>92</v>
      </c>
      <c r="D93" s="15"/>
      <c r="E93" s="127">
        <f>1205+440+18686+9603</f>
        <v>29934</v>
      </c>
      <c r="F93" s="61"/>
      <c r="G93" s="61"/>
    </row>
    <row r="94" spans="3:8">
      <c r="C94" s="14" t="s">
        <v>98</v>
      </c>
      <c r="D94" s="15"/>
      <c r="E94" s="127">
        <v>2183.4499999999998</v>
      </c>
      <c r="F94" s="61"/>
      <c r="G94" s="15"/>
      <c r="H94" s="17"/>
    </row>
    <row r="95" spans="3:8">
      <c r="C95" s="14" t="s">
        <v>107</v>
      </c>
      <c r="D95" s="15"/>
      <c r="E95" s="127">
        <v>3068</v>
      </c>
      <c r="F95" s="61"/>
      <c r="G95" s="15"/>
      <c r="H95" s="17"/>
    </row>
    <row r="96" spans="3:8">
      <c r="C96" s="14" t="s">
        <v>108</v>
      </c>
      <c r="D96" s="15"/>
      <c r="E96" s="127">
        <v>1588</v>
      </c>
      <c r="F96" s="61"/>
      <c r="G96" s="15"/>
      <c r="H96" s="17"/>
    </row>
    <row r="97" spans="1:8">
      <c r="C97" s="14" t="s">
        <v>109</v>
      </c>
      <c r="D97" s="15"/>
      <c r="E97" s="127">
        <v>3968.2</v>
      </c>
      <c r="F97" s="61"/>
      <c r="G97" s="15"/>
      <c r="H97" s="17"/>
    </row>
    <row r="98" spans="1:8">
      <c r="C98" s="14"/>
      <c r="D98" s="15"/>
      <c r="E98" s="128">
        <f>SUM(E90:E97)</f>
        <v>53859.159999999996</v>
      </c>
      <c r="F98" s="61"/>
      <c r="G98" s="15"/>
      <c r="H98" s="17"/>
    </row>
    <row r="99" spans="1:8">
      <c r="C99" s="14"/>
      <c r="D99" s="15"/>
      <c r="E99" s="62"/>
      <c r="F99" s="61"/>
      <c r="G99" s="90"/>
      <c r="H99" s="102"/>
    </row>
    <row r="100" spans="1:8">
      <c r="C100" s="14" t="s">
        <v>39</v>
      </c>
      <c r="D100" s="15"/>
      <c r="E100" s="63">
        <f>E83+E88-E98</f>
        <v>421001.96</v>
      </c>
      <c r="F100" s="15"/>
      <c r="G100" s="15"/>
      <c r="H100" s="17"/>
    </row>
    <row r="101" spans="1:8">
      <c r="C101" s="14" t="s">
        <v>65</v>
      </c>
      <c r="D101" s="15"/>
      <c r="E101" s="59">
        <f>E81-E92</f>
        <v>16926</v>
      </c>
      <c r="F101" s="15"/>
      <c r="G101" s="15"/>
      <c r="H101" s="17"/>
    </row>
    <row r="102" spans="1:8">
      <c r="C102" s="14" t="s">
        <v>97</v>
      </c>
      <c r="D102" s="15"/>
      <c r="E102" s="58">
        <f>E100-E101</f>
        <v>404075.96</v>
      </c>
      <c r="G102" s="15"/>
      <c r="H102" s="17"/>
    </row>
    <row r="103" spans="1:8">
      <c r="C103" s="14"/>
      <c r="D103" s="15"/>
      <c r="E103" s="63">
        <f>SUM(E101:E102)</f>
        <v>421001.96</v>
      </c>
      <c r="F103" s="87"/>
      <c r="G103" s="15"/>
      <c r="H103" s="17"/>
    </row>
    <row r="104" spans="1:8">
      <c r="C104" s="21"/>
      <c r="D104" s="22"/>
      <c r="E104" s="58"/>
      <c r="F104" s="36"/>
      <c r="G104" s="15"/>
    </row>
    <row r="105" spans="1:8">
      <c r="C105" s="15"/>
      <c r="D105" s="15"/>
      <c r="E105" s="103"/>
      <c r="F105" s="36"/>
      <c r="G105" s="15"/>
    </row>
    <row r="107" spans="1:8">
      <c r="A107" s="23">
        <v>5</v>
      </c>
      <c r="B107" s="3"/>
      <c r="C107" s="6" t="s">
        <v>47</v>
      </c>
      <c r="D107" s="39"/>
      <c r="E107" s="96">
        <f>F58</f>
        <v>40847</v>
      </c>
      <c r="F107" s="15"/>
      <c r="G107" s="15"/>
    </row>
    <row r="108" spans="1:8">
      <c r="B108" s="3"/>
      <c r="C108" s="42"/>
      <c r="D108" s="43"/>
      <c r="E108" s="16"/>
      <c r="F108" s="15"/>
      <c r="G108" s="15"/>
    </row>
    <row r="109" spans="1:8">
      <c r="B109" s="3"/>
      <c r="C109" s="14"/>
      <c r="D109" s="15"/>
      <c r="E109" s="97" t="s">
        <v>38</v>
      </c>
      <c r="F109" s="94"/>
      <c r="G109" s="13"/>
    </row>
    <row r="110" spans="1:8">
      <c r="B110" s="3"/>
      <c r="C110" s="101" t="s">
        <v>99</v>
      </c>
      <c r="D110" s="15"/>
      <c r="E110" s="98"/>
      <c r="F110" s="36"/>
      <c r="G110" s="15"/>
    </row>
    <row r="111" spans="1:8">
      <c r="B111" s="3"/>
      <c r="C111" s="95" t="s">
        <v>51</v>
      </c>
      <c r="D111" s="15"/>
      <c r="E111" s="98">
        <v>533</v>
      </c>
      <c r="F111" s="36"/>
      <c r="G111" s="15"/>
    </row>
    <row r="112" spans="1:8">
      <c r="B112" s="3"/>
      <c r="C112" s="95" t="s">
        <v>52</v>
      </c>
      <c r="D112" s="15"/>
      <c r="E112" s="99">
        <v>117</v>
      </c>
      <c r="F112" s="36"/>
      <c r="G112" s="15"/>
    </row>
    <row r="113" spans="1:9">
      <c r="B113" s="3"/>
      <c r="C113" s="14"/>
      <c r="D113" s="15"/>
      <c r="E113" s="100">
        <f>SUM(E111:E112)</f>
        <v>650</v>
      </c>
      <c r="F113" s="93"/>
      <c r="G113" s="15"/>
    </row>
    <row r="114" spans="1:9">
      <c r="B114" s="3"/>
      <c r="C114" s="101" t="s">
        <v>68</v>
      </c>
      <c r="D114" s="15"/>
      <c r="E114" s="98"/>
      <c r="F114" s="36"/>
      <c r="G114" s="61"/>
    </row>
    <row r="115" spans="1:9">
      <c r="B115" s="3"/>
      <c r="C115" s="95" t="s">
        <v>42</v>
      </c>
      <c r="D115" s="15"/>
      <c r="E115" s="98">
        <v>5020</v>
      </c>
      <c r="F115" s="36"/>
      <c r="G115" s="61"/>
    </row>
    <row r="116" spans="1:9">
      <c r="B116" s="3"/>
      <c r="C116" s="95" t="s">
        <v>43</v>
      </c>
      <c r="D116" s="15"/>
      <c r="E116" s="99">
        <v>73</v>
      </c>
      <c r="F116" s="36"/>
      <c r="G116" s="61"/>
    </row>
    <row r="117" spans="1:9">
      <c r="B117" s="3"/>
      <c r="C117" s="14"/>
      <c r="D117" s="15"/>
      <c r="E117" s="98">
        <f>SUM(E115:E116)</f>
        <v>5093</v>
      </c>
      <c r="F117" s="36"/>
      <c r="G117" s="61"/>
    </row>
    <row r="118" spans="1:9">
      <c r="B118" s="3"/>
      <c r="C118" s="101" t="s">
        <v>44</v>
      </c>
      <c r="D118" s="15"/>
      <c r="E118" s="98"/>
      <c r="F118" s="36"/>
      <c r="G118" s="61"/>
    </row>
    <row r="119" spans="1:9">
      <c r="B119" s="3"/>
      <c r="C119" s="95" t="s">
        <v>42</v>
      </c>
      <c r="D119" s="15"/>
      <c r="E119" s="98">
        <v>3340</v>
      </c>
      <c r="F119" s="36"/>
      <c r="G119" s="61"/>
    </row>
    <row r="120" spans="1:9">
      <c r="B120" s="3"/>
      <c r="C120" s="95" t="s">
        <v>43</v>
      </c>
      <c r="D120" s="15"/>
      <c r="E120" s="99">
        <v>0</v>
      </c>
      <c r="F120" s="36"/>
      <c r="G120" s="61"/>
    </row>
    <row r="121" spans="1:9">
      <c r="B121" s="3"/>
      <c r="C121" s="14"/>
      <c r="D121" s="15"/>
      <c r="E121" s="98">
        <f>SUM(E119:E120)</f>
        <v>3340</v>
      </c>
      <c r="F121" s="36"/>
      <c r="G121" s="61"/>
    </row>
    <row r="122" spans="1:9">
      <c r="B122" s="3"/>
      <c r="C122" s="101" t="s">
        <v>45</v>
      </c>
      <c r="D122" s="15"/>
      <c r="E122" s="98"/>
      <c r="F122" s="36"/>
      <c r="G122" s="61"/>
    </row>
    <row r="123" spans="1:9">
      <c r="B123" s="3"/>
      <c r="C123" s="95" t="s">
        <v>66</v>
      </c>
      <c r="D123" s="15"/>
      <c r="E123" s="98">
        <f>E111+E115-E119</f>
        <v>2213</v>
      </c>
      <c r="F123" s="36"/>
      <c r="G123" s="15"/>
    </row>
    <row r="124" spans="1:9">
      <c r="B124" s="3"/>
      <c r="C124" s="95" t="s">
        <v>67</v>
      </c>
      <c r="D124" s="15"/>
      <c r="E124" s="99">
        <f>E112+E116-E120</f>
        <v>190</v>
      </c>
      <c r="F124" s="36"/>
      <c r="G124" s="15"/>
    </row>
    <row r="125" spans="1:9">
      <c r="C125" s="21"/>
      <c r="D125" s="22"/>
      <c r="E125" s="99">
        <f>SUM(E123:E124)</f>
        <v>2403</v>
      </c>
      <c r="F125" s="36"/>
      <c r="G125" s="15"/>
    </row>
    <row r="126" spans="1:9">
      <c r="F126" s="15"/>
      <c r="G126" s="15"/>
    </row>
    <row r="128" spans="1:9">
      <c r="A128" s="3">
        <v>6</v>
      </c>
      <c r="B128" s="3"/>
      <c r="C128" s="24" t="s">
        <v>54</v>
      </c>
      <c r="D128" s="25"/>
      <c r="E128" s="64" t="s">
        <v>55</v>
      </c>
      <c r="F128" s="64" t="s">
        <v>56</v>
      </c>
      <c r="G128" s="64" t="s">
        <v>57</v>
      </c>
      <c r="H128" s="65" t="s">
        <v>58</v>
      </c>
      <c r="I128" s="66" t="s">
        <v>59</v>
      </c>
    </row>
    <row r="129" spans="3:11">
      <c r="C129" s="110"/>
      <c r="D129" s="56"/>
      <c r="E129" s="67" t="s">
        <v>9</v>
      </c>
      <c r="F129" s="68" t="s">
        <v>10</v>
      </c>
      <c r="G129" s="68" t="s">
        <v>11</v>
      </c>
      <c r="H129" s="69" t="s">
        <v>8</v>
      </c>
      <c r="I129" s="70" t="s">
        <v>60</v>
      </c>
    </row>
    <row r="130" spans="3:11">
      <c r="C130" s="14" t="s">
        <v>53</v>
      </c>
      <c r="D130" s="15"/>
      <c r="E130" s="32">
        <v>113736</v>
      </c>
      <c r="F130" s="71">
        <v>0</v>
      </c>
      <c r="G130" s="71">
        <v>0</v>
      </c>
      <c r="H130" s="59">
        <f>E130+F130+G130</f>
        <v>113736</v>
      </c>
      <c r="I130" s="72">
        <v>378215</v>
      </c>
    </row>
    <row r="131" spans="3:11" ht="7.5" customHeight="1">
      <c r="C131" s="14"/>
      <c r="D131" s="15"/>
      <c r="E131" s="32"/>
      <c r="F131" s="71"/>
      <c r="G131" s="71"/>
      <c r="H131" s="59"/>
      <c r="I131" s="72"/>
    </row>
    <row r="132" spans="3:11">
      <c r="C132" s="14" t="s">
        <v>28</v>
      </c>
      <c r="D132" s="15"/>
      <c r="E132" s="32">
        <v>594847.30000000005</v>
      </c>
      <c r="F132" s="71">
        <v>39990</v>
      </c>
      <c r="G132" s="71">
        <v>6450</v>
      </c>
      <c r="H132" s="59">
        <f>E132+F132+G132</f>
        <v>641287.30000000005</v>
      </c>
      <c r="I132" s="72">
        <v>112687.65</v>
      </c>
      <c r="J132" s="87"/>
    </row>
    <row r="133" spans="3:11">
      <c r="C133" s="14" t="s">
        <v>101</v>
      </c>
      <c r="D133" s="15"/>
      <c r="E133" s="32">
        <v>332.17</v>
      </c>
      <c r="F133" s="71"/>
      <c r="G133" s="71"/>
      <c r="H133" s="59">
        <f t="shared" ref="H133:H139" si="0">E133+F133+G133</f>
        <v>332.17</v>
      </c>
      <c r="I133" s="72"/>
      <c r="J133" s="87"/>
    </row>
    <row r="134" spans="3:11">
      <c r="C134" s="14" t="s">
        <v>102</v>
      </c>
      <c r="D134" s="15"/>
      <c r="E134" s="32">
        <v>11214.49</v>
      </c>
      <c r="F134" s="71"/>
      <c r="G134" s="71"/>
      <c r="H134" s="59">
        <f t="shared" si="0"/>
        <v>11214.49</v>
      </c>
      <c r="I134" s="59"/>
      <c r="J134" s="87"/>
    </row>
    <row r="135" spans="3:11">
      <c r="C135" s="14" t="s">
        <v>69</v>
      </c>
      <c r="D135" s="15"/>
      <c r="E135" s="32">
        <v>8822.7099999999991</v>
      </c>
      <c r="F135" s="71"/>
      <c r="G135" s="71"/>
      <c r="H135" s="59">
        <f t="shared" si="0"/>
        <v>8822.7099999999991</v>
      </c>
      <c r="I135" s="59"/>
      <c r="J135" s="87"/>
    </row>
    <row r="136" spans="3:11">
      <c r="C136" s="14" t="s">
        <v>103</v>
      </c>
      <c r="D136" s="15"/>
      <c r="E136" s="32">
        <v>3539.96</v>
      </c>
      <c r="F136" s="71"/>
      <c r="G136" s="71"/>
      <c r="H136" s="32">
        <f t="shared" si="0"/>
        <v>3539.96</v>
      </c>
      <c r="I136" s="59"/>
      <c r="J136" s="87"/>
    </row>
    <row r="137" spans="3:11">
      <c r="C137" s="14" t="s">
        <v>70</v>
      </c>
      <c r="D137" s="15"/>
      <c r="E137" s="32">
        <v>60693.9</v>
      </c>
      <c r="F137" s="71"/>
      <c r="G137" s="71"/>
      <c r="H137" s="32">
        <f t="shared" ref="H137" si="1">E137+F137+G137</f>
        <v>60693.9</v>
      </c>
      <c r="I137" s="59"/>
      <c r="J137" s="87"/>
    </row>
    <row r="138" spans="3:11">
      <c r="C138" s="14" t="s">
        <v>72</v>
      </c>
      <c r="D138" s="15"/>
      <c r="E138" s="35">
        <v>100859</v>
      </c>
      <c r="F138" s="74"/>
      <c r="G138" s="74"/>
      <c r="H138" s="58">
        <f t="shared" si="0"/>
        <v>100859</v>
      </c>
      <c r="I138" s="58"/>
      <c r="J138" s="87"/>
    </row>
    <row r="139" spans="3:11">
      <c r="C139" s="14"/>
      <c r="D139" s="15"/>
      <c r="E139" s="32">
        <f>SUM(E132:E138)</f>
        <v>780309.53</v>
      </c>
      <c r="F139" s="32">
        <f t="shared" ref="F139:G139" si="2">SUM(F132:F138)</f>
        <v>39990</v>
      </c>
      <c r="G139" s="32">
        <f t="shared" si="2"/>
        <v>6450</v>
      </c>
      <c r="H139" s="59">
        <f t="shared" si="0"/>
        <v>826749.53</v>
      </c>
      <c r="I139" s="59">
        <f t="shared" ref="I139" si="3">SUM(I132:I138)</f>
        <v>112687.65</v>
      </c>
      <c r="J139" s="87"/>
    </row>
    <row r="140" spans="3:11">
      <c r="C140" s="14"/>
      <c r="D140" s="15"/>
      <c r="E140" s="32"/>
      <c r="F140" s="71"/>
      <c r="G140" s="71"/>
      <c r="H140" s="59"/>
      <c r="I140" s="72"/>
    </row>
    <row r="141" spans="3:11">
      <c r="C141" s="14" t="s">
        <v>25</v>
      </c>
      <c r="D141" s="15"/>
      <c r="E141" s="32">
        <f>-535751.86-154540.85</f>
        <v>-690292.71</v>
      </c>
      <c r="F141" s="71">
        <v>-48819.87</v>
      </c>
      <c r="G141" s="71">
        <v>-7241.9</v>
      </c>
      <c r="H141" s="59">
        <f>E141+F141+G141</f>
        <v>-746354.48</v>
      </c>
      <c r="I141" s="72">
        <v>0</v>
      </c>
      <c r="J141" s="87"/>
    </row>
    <row r="142" spans="3:11">
      <c r="C142" s="14" t="s">
        <v>71</v>
      </c>
      <c r="D142" s="15"/>
      <c r="E142" s="32"/>
      <c r="F142" s="71"/>
      <c r="G142" s="71"/>
      <c r="H142" s="59">
        <f>E142+F142+G142</f>
        <v>0</v>
      </c>
      <c r="I142" s="72">
        <v>-60694.9</v>
      </c>
      <c r="J142" s="87"/>
    </row>
    <row r="143" spans="3:11" ht="13.8">
      <c r="C143" s="14" t="s">
        <v>23</v>
      </c>
      <c r="D143" s="15"/>
      <c r="E143" s="73">
        <f>-2688-3.86-28992-2396.79-53.31-3973.44</f>
        <v>-38107.4</v>
      </c>
      <c r="F143" s="74">
        <v>-2079.96</v>
      </c>
      <c r="G143" s="74">
        <v>-559.80999999999995</v>
      </c>
      <c r="H143" s="58">
        <f>E143+F143+G143</f>
        <v>-40747.17</v>
      </c>
      <c r="I143" s="75"/>
      <c r="J143" s="87"/>
      <c r="K143" s="87"/>
    </row>
    <row r="144" spans="3:11" ht="13.8">
      <c r="C144" s="14" t="s">
        <v>26</v>
      </c>
      <c r="D144" s="15"/>
      <c r="E144" s="73">
        <f>SUM(E141:E143)</f>
        <v>-728400.11</v>
      </c>
      <c r="F144" s="73">
        <f t="shared" ref="F144:H144" si="4">SUM(F141:F143)</f>
        <v>-50899.83</v>
      </c>
      <c r="G144" s="73">
        <f t="shared" si="4"/>
        <v>-7801.7099999999991</v>
      </c>
      <c r="H144" s="73">
        <f t="shared" si="4"/>
        <v>-787101.65</v>
      </c>
      <c r="I144" s="77">
        <f>SUM(I141:I143)</f>
        <v>-60694.9</v>
      </c>
      <c r="J144" s="87"/>
      <c r="K144" s="91"/>
    </row>
    <row r="145" spans="1:11" ht="13.8">
      <c r="C145" s="14" t="s">
        <v>24</v>
      </c>
      <c r="D145" s="15"/>
      <c r="E145" s="73"/>
      <c r="F145" s="78"/>
      <c r="G145" s="78"/>
      <c r="H145" s="76"/>
      <c r="I145" s="79"/>
    </row>
    <row r="146" spans="1:11" ht="6.75" customHeight="1">
      <c r="C146" s="14"/>
      <c r="D146" s="15"/>
      <c r="E146" s="73"/>
      <c r="F146" s="78"/>
      <c r="G146" s="78"/>
      <c r="H146" s="76"/>
      <c r="I146" s="79"/>
    </row>
    <row r="147" spans="1:11">
      <c r="C147" s="14" t="s">
        <v>19</v>
      </c>
      <c r="D147" s="15"/>
      <c r="E147" s="32">
        <f>E139+E144</f>
        <v>51909.420000000042</v>
      </c>
      <c r="F147" s="32">
        <f t="shared" ref="F147:I147" si="5">F139+F144</f>
        <v>-10909.830000000002</v>
      </c>
      <c r="G147" s="32">
        <f t="shared" si="5"/>
        <v>-1351.7099999999991</v>
      </c>
      <c r="H147" s="32">
        <f t="shared" si="5"/>
        <v>39647.880000000005</v>
      </c>
      <c r="I147" s="59">
        <f t="shared" si="5"/>
        <v>51992.749999999993</v>
      </c>
    </row>
    <row r="148" spans="1:11">
      <c r="C148" s="14"/>
      <c r="D148" s="15"/>
      <c r="E148" s="32"/>
      <c r="F148" s="71"/>
      <c r="G148" s="71"/>
      <c r="H148" s="59"/>
      <c r="I148" s="72"/>
    </row>
    <row r="149" spans="1:11" ht="13.8">
      <c r="C149" s="125" t="s">
        <v>100</v>
      </c>
      <c r="D149" s="15">
        <v>12</v>
      </c>
      <c r="E149" s="73">
        <f>E130+E147</f>
        <v>165645.42000000004</v>
      </c>
      <c r="F149" s="73">
        <f t="shared" ref="F149:H149" si="6">F130+F147</f>
        <v>-10909.830000000002</v>
      </c>
      <c r="G149" s="73">
        <f t="shared" si="6"/>
        <v>-1351.7099999999991</v>
      </c>
      <c r="H149" s="73">
        <f t="shared" si="6"/>
        <v>153383.88</v>
      </c>
      <c r="I149" s="76">
        <f>I130+I147</f>
        <v>430207.75</v>
      </c>
      <c r="J149" s="88"/>
      <c r="K149" s="91"/>
    </row>
    <row r="150" spans="1:11" ht="7.5" customHeight="1">
      <c r="C150" s="14"/>
      <c r="D150" s="15"/>
      <c r="E150" s="80"/>
      <c r="F150" s="56"/>
      <c r="G150" s="56"/>
      <c r="H150" s="56"/>
      <c r="I150" s="111"/>
    </row>
    <row r="151" spans="1:11">
      <c r="C151" s="14" t="s">
        <v>33</v>
      </c>
      <c r="D151" s="15"/>
      <c r="E151" s="81">
        <f>E149/E152</f>
        <v>-2.7289191925025942</v>
      </c>
      <c r="F151" s="82">
        <f>F149/(F141/D149)</f>
        <v>2.6816531875238505</v>
      </c>
      <c r="G151" s="83">
        <f>G149/(G141/D149)</f>
        <v>2.2398155180270356</v>
      </c>
      <c r="H151" s="81">
        <f>H149/H152</f>
        <v>-2.3384610615414161</v>
      </c>
      <c r="I151" s="111"/>
    </row>
    <row r="152" spans="1:11">
      <c r="C152" s="14" t="s">
        <v>34</v>
      </c>
      <c r="D152" s="15"/>
      <c r="E152" s="35">
        <f>E144/D149</f>
        <v>-60700.009166666663</v>
      </c>
      <c r="F152" s="35">
        <f>F144/D149</f>
        <v>-4241.6525000000001</v>
      </c>
      <c r="G152" s="35">
        <f>G144/D149</f>
        <v>-650.14249999999993</v>
      </c>
      <c r="H152" s="89">
        <f>H144/D149</f>
        <v>-65591.804166666669</v>
      </c>
      <c r="I152" s="111"/>
    </row>
    <row r="153" spans="1:11" ht="3.75" customHeight="1">
      <c r="C153" s="14"/>
      <c r="D153" s="15"/>
      <c r="E153" s="56"/>
      <c r="F153" s="56"/>
      <c r="G153" s="56"/>
      <c r="H153" s="56"/>
      <c r="I153" s="111"/>
    </row>
    <row r="154" spans="1:11" s="15" customFormat="1">
      <c r="A154" s="13"/>
      <c r="B154" s="13"/>
      <c r="C154" s="14" t="s">
        <v>22</v>
      </c>
      <c r="E154" s="80"/>
      <c r="F154" s="109"/>
      <c r="G154" s="106"/>
      <c r="H154" s="105"/>
      <c r="I154" s="111"/>
    </row>
    <row r="155" spans="1:11" s="15" customFormat="1">
      <c r="A155" s="13"/>
      <c r="B155" s="13"/>
      <c r="C155" s="14" t="s">
        <v>41</v>
      </c>
      <c r="E155" s="63">
        <f>H149</f>
        <v>153383.88</v>
      </c>
      <c r="F155" s="103"/>
      <c r="G155" s="104"/>
      <c r="H155" s="105"/>
      <c r="I155" s="111"/>
    </row>
    <row r="156" spans="1:11" s="15" customFormat="1">
      <c r="A156" s="13"/>
      <c r="B156" s="13"/>
      <c r="C156" s="14" t="s">
        <v>61</v>
      </c>
      <c r="E156" s="63">
        <f>I149</f>
        <v>430207.75</v>
      </c>
      <c r="F156" s="103"/>
      <c r="G156" s="104"/>
      <c r="H156" s="105"/>
      <c r="I156" s="111"/>
    </row>
    <row r="157" spans="1:11" s="15" customFormat="1" ht="4.5" customHeight="1">
      <c r="A157" s="13"/>
      <c r="B157" s="13"/>
      <c r="C157" s="14"/>
      <c r="E157" s="32"/>
      <c r="F157" s="103"/>
      <c r="G157" s="104"/>
      <c r="H157" s="105"/>
      <c r="I157" s="111"/>
    </row>
    <row r="158" spans="1:11" s="15" customFormat="1" ht="14.25" customHeight="1">
      <c r="A158" s="13"/>
      <c r="B158" s="13"/>
      <c r="C158" s="14" t="s">
        <v>40</v>
      </c>
      <c r="E158" s="84">
        <v>5617.89</v>
      </c>
      <c r="F158" s="103"/>
      <c r="G158" s="106"/>
      <c r="H158" s="105"/>
      <c r="I158" s="111"/>
    </row>
    <row r="159" spans="1:11" s="15" customFormat="1" ht="13.8">
      <c r="A159" s="13"/>
      <c r="B159" s="13"/>
      <c r="C159" s="21" t="s">
        <v>20</v>
      </c>
      <c r="D159" s="22"/>
      <c r="E159" s="84">
        <f>E155+E156+E158</f>
        <v>589209.52</v>
      </c>
      <c r="F159" s="107"/>
      <c r="G159" s="107"/>
      <c r="H159" s="108"/>
      <c r="I159" s="112"/>
    </row>
    <row r="160" spans="1:11" s="15" customFormat="1" ht="13.8">
      <c r="A160" s="13"/>
      <c r="B160" s="13"/>
      <c r="E160" s="85"/>
      <c r="F160" s="36"/>
      <c r="H160" s="17"/>
    </row>
    <row r="161" spans="1:3">
      <c r="A161" s="3">
        <v>7</v>
      </c>
      <c r="B161" s="3"/>
      <c r="C161" s="2" t="s">
        <v>21</v>
      </c>
    </row>
    <row r="162" spans="1:3">
      <c r="A162" s="3"/>
      <c r="B162" s="3"/>
      <c r="C162" s="2"/>
    </row>
    <row r="163" spans="1:3" customFormat="1" ht="13.2">
      <c r="B163" s="23" t="s">
        <v>82</v>
      </c>
      <c r="C163" s="18" t="s">
        <v>110</v>
      </c>
    </row>
    <row r="164" spans="1:3" customFormat="1" ht="13.2">
      <c r="B164" s="23"/>
      <c r="C164" s="18"/>
    </row>
    <row r="165" spans="1:3" customFormat="1" ht="13.2">
      <c r="B165" s="23"/>
      <c r="C165" s="18"/>
    </row>
    <row r="166" spans="1:3">
      <c r="A166" s="3">
        <v>8</v>
      </c>
      <c r="C166" s="9" t="s">
        <v>80</v>
      </c>
    </row>
    <row r="167" spans="1:3">
      <c r="C167" s="92"/>
    </row>
    <row r="168" spans="1:3">
      <c r="C168" s="92" t="s">
        <v>81</v>
      </c>
    </row>
    <row r="169" spans="1:3">
      <c r="C169" s="86" t="s">
        <v>111</v>
      </c>
    </row>
    <row r="170" spans="1:3">
      <c r="C170" s="136" t="s">
        <v>112</v>
      </c>
    </row>
    <row r="171" spans="1:3">
      <c r="C171" s="86"/>
    </row>
    <row r="172" spans="1:3">
      <c r="C172" s="86"/>
    </row>
    <row r="173" spans="1:3">
      <c r="C173" s="86"/>
    </row>
    <row r="174" spans="1:3">
      <c r="C174" s="86"/>
    </row>
    <row r="175" spans="1:3">
      <c r="C175" s="86"/>
    </row>
    <row r="176" spans="1:3">
      <c r="C176" s="86"/>
    </row>
    <row r="177" spans="3:3">
      <c r="C177" s="86"/>
    </row>
    <row r="178" spans="3:3">
      <c r="C178" s="86"/>
    </row>
    <row r="179" spans="3:3">
      <c r="C179" s="86"/>
    </row>
  </sheetData>
  <mergeCells count="3">
    <mergeCell ref="B2:H2"/>
    <mergeCell ref="A1:H1"/>
    <mergeCell ref="E21:G21"/>
  </mergeCells>
  <phoneticPr fontId="0" type="noConversion"/>
  <pageMargins left="0.21" right="0.16" top="0.52" bottom="0.46" header="0.32" footer="0.17"/>
  <pageSetup orientation="portrait" r:id="rId1"/>
  <headerFooter alignWithMargins="0">
    <oddFooter>&amp;L&amp;F&amp;C&amp;P&amp;R&amp;D</oddFooter>
  </headerFooter>
  <rowBreaks count="3" manualBreakCount="3">
    <brk id="55" max="16383" man="1"/>
    <brk id="105" max="16383" man="1"/>
    <brk id="16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Bus Mgr report</vt:lpstr>
      <vt:lpstr>Sheet2</vt:lpstr>
      <vt:lpstr>Sheet3</vt:lpstr>
      <vt:lpstr>'Bus Mgr report'!Print_Area</vt:lpstr>
      <vt:lpstr>'Bus Mgr report'!Print_Titles</vt:lpstr>
    </vt:vector>
  </TitlesOfParts>
  <Company>ECTS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ECTS</dc:creator>
  <cp:lastModifiedBy>Erie County Technical School</cp:lastModifiedBy>
  <cp:lastPrinted>2011-11-11T13:28:30Z</cp:lastPrinted>
  <dcterms:created xsi:type="dcterms:W3CDTF">2001-08-13T15:36:03Z</dcterms:created>
  <dcterms:modified xsi:type="dcterms:W3CDTF">2011-11-16T14:25:05Z</dcterms:modified>
</cp:coreProperties>
</file>