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D129" i="1"/>
  <c r="D125"/>
  <c r="D109"/>
  <c r="E51"/>
  <c r="E36"/>
  <c r="E32"/>
  <c r="E33" s="1"/>
  <c r="D8"/>
  <c r="E17"/>
  <c r="E8"/>
  <c r="E13" s="1"/>
  <c r="D159" l="1"/>
  <c r="D127"/>
  <c r="E30"/>
  <c r="D30"/>
  <c r="D97" l="1"/>
  <c r="D106" s="1"/>
  <c r="G143" l="1"/>
  <c r="I160"/>
  <c r="I151"/>
  <c r="G154"/>
  <c r="G155"/>
  <c r="G158"/>
  <c r="G159"/>
  <c r="F151"/>
  <c r="D51"/>
  <c r="D36"/>
  <c r="D33"/>
  <c r="D91"/>
  <c r="I163" l="1"/>
  <c r="I165" s="1"/>
  <c r="G149"/>
  <c r="G148"/>
  <c r="E74"/>
  <c r="E73"/>
  <c r="D74"/>
  <c r="D73"/>
  <c r="E65"/>
  <c r="D65"/>
  <c r="D13"/>
  <c r="D134"/>
  <c r="E52"/>
  <c r="E54" s="1"/>
  <c r="G150"/>
  <c r="E160"/>
  <c r="E168" s="1"/>
  <c r="F160"/>
  <c r="E151"/>
  <c r="H151"/>
  <c r="D151"/>
  <c r="H160"/>
  <c r="G147"/>
  <c r="D17"/>
  <c r="D34"/>
  <c r="D52"/>
  <c r="D54" s="1"/>
  <c r="D123"/>
  <c r="E59"/>
  <c r="D117" s="1"/>
  <c r="G145"/>
  <c r="J145" s="1"/>
  <c r="D93"/>
  <c r="D88"/>
  <c r="E21"/>
  <c r="D70"/>
  <c r="F68"/>
  <c r="F67"/>
  <c r="D83"/>
  <c r="F50"/>
  <c r="F32"/>
  <c r="G151" l="1"/>
  <c r="J151" s="1"/>
  <c r="F163"/>
  <c r="F165" s="1"/>
  <c r="F168"/>
  <c r="G153"/>
  <c r="G160" s="1"/>
  <c r="E163"/>
  <c r="E165" s="1"/>
  <c r="E167" s="1"/>
  <c r="E34"/>
  <c r="E70"/>
  <c r="D75"/>
  <c r="E75"/>
  <c r="D40"/>
  <c r="D44" s="1"/>
  <c r="H163"/>
  <c r="H165" s="1"/>
  <c r="D131"/>
  <c r="F51"/>
  <c r="D37"/>
  <c r="F33"/>
  <c r="D133"/>
  <c r="F36"/>
  <c r="D108"/>
  <c r="D110" s="1"/>
  <c r="D160"/>
  <c r="D168" s="1"/>
  <c r="F167" l="1"/>
  <c r="D135"/>
  <c r="J160"/>
  <c r="J163" s="1"/>
  <c r="J165" s="1"/>
  <c r="G168"/>
  <c r="E37"/>
  <c r="E40"/>
  <c r="E44" s="1"/>
  <c r="D111"/>
  <c r="G163"/>
  <c r="G165" s="1"/>
  <c r="D163"/>
  <c r="D165" s="1"/>
  <c r="G167" l="1"/>
  <c r="D167"/>
</calcChain>
</file>

<file path=xl/sharedStrings.xml><?xml version="1.0" encoding="utf-8"?>
<sst xmlns="http://schemas.openxmlformats.org/spreadsheetml/2006/main" count="142" uniqueCount="120">
  <si>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</si>
  <si>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</si>
  <si>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</si>
  <si>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</si>
  <si>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</si>
  <si>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</si>
  <si>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</si>
  <si>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</si>
  <si>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</si>
  <si>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</si>
  <si>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</si>
  <si>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</si>
  <si>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</si>
  <si>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</si>
  <si>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</si>
  <si>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</si>
  <si>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</si>
  <si>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</si>
  <si>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</si>
  <si>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</si>
  <si>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</si>
  <si>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</si>
  <si>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</si>
  <si>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</si>
  <si>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</si>
  <si>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</si>
  <si>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</si>
  <si>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</si>
  <si>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</si>
  <si>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</si>
  <si>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</si>
  <si>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</si>
  <si>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</si>
  <si>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</si>
  <si>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</si>
  <si>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</si>
  <si>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</si>
  <si>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</si>
  <si>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</si>
  <si>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</si>
  <si>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</si>
  <si>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</si>
  <si>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</si>
  <si>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</si>
  <si>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</si>
  <si>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</si>
  <si>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</si>
  <si>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</si>
  <si>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 xml:space="preserve">NOREBT-ECTS  </t>
  </si>
  <si>
    <t>Excess</t>
  </si>
  <si>
    <t>Loss fund</t>
  </si>
  <si>
    <t>Revenue- all other sources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</si>
  <si>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</si>
  <si>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</si>
  <si>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</si>
  <si>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</si>
  <si>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</si>
  <si>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</si>
  <si>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</si>
  <si>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</si>
  <si>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Revenue-District contributions</t>
  </si>
  <si>
    <t>Operating Expense</t>
  </si>
  <si>
    <t xml:space="preserve">Operating Revenue </t>
  </si>
  <si>
    <t>Depreciation expense</t>
  </si>
  <si>
    <t>Fund Balances - July 1, 2011</t>
  </si>
  <si>
    <t xml:space="preserve">Fund Balances </t>
  </si>
  <si>
    <t>2011-2012</t>
  </si>
  <si>
    <t>Fund Balance July 1, 2011</t>
  </si>
  <si>
    <t xml:space="preserve">Fund Balance-Assigned-RCTC </t>
  </si>
  <si>
    <t xml:space="preserve">Fund Balances - Ending </t>
  </si>
  <si>
    <t>Fund Balance-July 1, 2011</t>
  </si>
  <si>
    <t>Transfers from General Fund-2011-12 Budget</t>
  </si>
  <si>
    <t>Transfers from General Fund- insurance claim</t>
  </si>
  <si>
    <t>Fund Balance-Unassigned-(High School)</t>
  </si>
  <si>
    <t>Fund balance-Assigned-Food Services</t>
  </si>
  <si>
    <t>Fund Balance-Assigned Capital Assets (net)</t>
  </si>
  <si>
    <t>Fund Balance-Assigned Capital Assets</t>
  </si>
  <si>
    <t xml:space="preserve">     Assigned-Capital Projects</t>
  </si>
  <si>
    <t>Building repairs-front glass panels</t>
  </si>
  <si>
    <t>Fund Balances- July 1, 2011</t>
  </si>
  <si>
    <t>ADS copier lease buyout</t>
  </si>
  <si>
    <t>Admin office printer/copier</t>
  </si>
  <si>
    <t>Front entry - floor tile</t>
  </si>
  <si>
    <t>SC hot water tank replacement</t>
  </si>
  <si>
    <t>Account Balance July 1, 2011</t>
  </si>
  <si>
    <t>Less: YTD gross claims- prescription</t>
  </si>
  <si>
    <t>Less: Excess loss fund expenses</t>
  </si>
  <si>
    <t xml:space="preserve">Less: other expense- </t>
  </si>
  <si>
    <t>Wellness</t>
  </si>
  <si>
    <t>Fund</t>
  </si>
  <si>
    <t>Plus: PA Trust reimbursement</t>
  </si>
  <si>
    <t>Plus: reimbursment from excess loss fund</t>
  </si>
  <si>
    <t>Plus: Prescription formulary rebate</t>
  </si>
  <si>
    <t>Architect fees- 2010 lighting project</t>
  </si>
  <si>
    <t>Building repairs-storm repairs</t>
  </si>
  <si>
    <t xml:space="preserve">mo/EE  </t>
  </si>
  <si>
    <t xml:space="preserve">mo/EE </t>
  </si>
  <si>
    <t xml:space="preserve"> </t>
  </si>
  <si>
    <t>NOREBT</t>
  </si>
  <si>
    <t xml:space="preserve">The original Trust was formed in 1992 with ECTS as one of the original participants </t>
  </si>
  <si>
    <t>Revisions to trust agreement</t>
  </si>
  <si>
    <t>With trust assets increasing in the "mini-pool" stop loss account it was thought that a review to update the agreement was appropriate</t>
  </si>
  <si>
    <t>The Trust directors approved the revised agreemtent at their March 13, 2012 meeting.</t>
  </si>
  <si>
    <t xml:space="preserve">then the entire Trust would disolve. This would force a distribution of remaining assets to all then current members. </t>
  </si>
  <si>
    <t>The current language transfers the remaining assets to the "last man standing"-the last district in the Trust.</t>
  </si>
  <si>
    <t>Disolution clarification was needed also  in the event of legislation or other factors force the Trust to disolve.</t>
  </si>
  <si>
    <t>A majority of participating districts (9 of 17) need to approve the changes in order to be effective</t>
  </si>
  <si>
    <t xml:space="preserve">The major change was to include a section that states that in the event that a majority of the participating districts would leave the trust </t>
  </si>
  <si>
    <t>ECVT Foundation-ECF (2/29/12)</t>
  </si>
  <si>
    <r>
      <t>Account balance -</t>
    </r>
    <r>
      <rPr>
        <sz val="9"/>
        <color rgb="FFFF0000"/>
        <rFont val="Calibri"/>
        <family val="2"/>
      </rPr>
      <t>02/29/12</t>
    </r>
    <r>
      <rPr>
        <sz val="9"/>
        <rFont val="Calibri"/>
        <family val="2"/>
      </rPr>
      <t xml:space="preserve"> YTD </t>
    </r>
  </si>
  <si>
    <t>Less: Stop Loss insurance</t>
  </si>
  <si>
    <t>Less: reimbursement for large claims over 40K</t>
  </si>
  <si>
    <t>CUA garbage disposal replacement</t>
  </si>
  <si>
    <t>Exterior pinting - bid ad</t>
  </si>
  <si>
    <t>Transition Center-laptops- PO</t>
  </si>
  <si>
    <t>Technology - wireless - PO</t>
  </si>
  <si>
    <t>CAEP- Career Alternative Education Program</t>
  </si>
  <si>
    <t>The program has incurred an operating loss through April of $33, 165</t>
  </si>
  <si>
    <t>The per day student cost is $70, revenue is $65 per day</t>
  </si>
  <si>
    <t>Average enrollment for the year is 40, budget is 65</t>
  </si>
</sst>
</file>

<file path=xl/styles.xml><?xml version="1.0" encoding="utf-8"?>
<styleSheet xmlns="http://schemas.openxmlformats.org/spreadsheetml/2006/main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_(* #,##0_);_(* \(#,##0\);_(* &quot;-&quot;??_);_(@_)"/>
    <numFmt numFmtId="168" formatCode="[$-409]mmmm\ d\,\ yyyy;@"/>
  </numFmts>
  <fonts count="7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3" fillId="4" borderId="6" xfId="0" applyFont="1" applyFill="1" applyBorder="1" applyAlignment="1">
      <alignment horizontal="center"/>
    </xf>
    <xf numFmtId="165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5" fontId="3" fillId="4" borderId="8" xfId="2" applyNumberFormat="1" applyFont="1" applyFill="1" applyBorder="1"/>
    <xf numFmtId="165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5" fontId="3" fillId="3" borderId="0" xfId="2" applyNumberFormat="1" applyFont="1" applyFill="1" applyBorder="1"/>
    <xf numFmtId="165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5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5" fontId="3" fillId="4" borderId="9" xfId="2" applyNumberFormat="1" applyFont="1" applyFill="1" applyBorder="1"/>
    <xf numFmtId="165" fontId="3" fillId="4" borderId="5" xfId="2" applyNumberFormat="1" applyFont="1" applyFill="1" applyBorder="1"/>
    <xf numFmtId="165" fontId="3" fillId="4" borderId="5" xfId="2" applyNumberFormat="1" applyFont="1" applyFill="1" applyBorder="1" applyAlignment="1">
      <alignment horizontal="center"/>
    </xf>
    <xf numFmtId="10" fontId="3" fillId="0" borderId="0" xfId="3" applyNumberFormat="1" applyFont="1" applyFill="1" applyBorder="1"/>
    <xf numFmtId="165" fontId="3" fillId="4" borderId="6" xfId="0" applyNumberFormat="1" applyFont="1" applyFill="1" applyBorder="1"/>
    <xf numFmtId="165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165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4" borderId="13" xfId="2" applyNumberFormat="1" applyFont="1" applyFill="1" applyBorder="1" applyAlignment="1">
      <alignment horizontal="center"/>
    </xf>
    <xf numFmtId="165" fontId="3" fillId="4" borderId="0" xfId="0" applyNumberFormat="1" applyFont="1" applyFill="1" applyBorder="1"/>
    <xf numFmtId="165" fontId="3" fillId="4" borderId="14" xfId="2" applyNumberFormat="1" applyFont="1" applyFill="1" applyBorder="1"/>
    <xf numFmtId="165" fontId="4" fillId="4" borderId="0" xfId="2" applyNumberFormat="1" applyFont="1" applyFill="1" applyBorder="1"/>
    <xf numFmtId="165" fontId="3" fillId="4" borderId="8" xfId="0" applyNumberFormat="1" applyFont="1" applyFill="1" applyBorder="1"/>
    <xf numFmtId="165" fontId="3" fillId="4" borderId="13" xfId="2" applyNumberFormat="1" applyFont="1" applyFill="1" applyBorder="1"/>
    <xf numFmtId="165" fontId="4" fillId="4" borderId="12" xfId="2" applyNumberFormat="1" applyFont="1" applyFill="1" applyBorder="1"/>
    <xf numFmtId="165" fontId="4" fillId="4" borderId="0" xfId="0" applyNumberFormat="1" applyFont="1" applyFill="1" applyBorder="1"/>
    <xf numFmtId="165" fontId="4" fillId="4" borderId="14" xfId="2" applyNumberFormat="1" applyFont="1" applyFill="1" applyBorder="1"/>
    <xf numFmtId="44" fontId="3" fillId="4" borderId="0" xfId="2" applyFont="1" applyFill="1" applyBorder="1"/>
    <xf numFmtId="166" fontId="3" fillId="4" borderId="0" xfId="1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165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5" fontId="3" fillId="3" borderId="5" xfId="2" applyNumberFormat="1" applyFont="1" applyFill="1" applyBorder="1"/>
    <xf numFmtId="165" fontId="3" fillId="3" borderId="9" xfId="2" applyNumberFormat="1" applyFont="1" applyFill="1" applyBorder="1"/>
    <xf numFmtId="165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5" fontId="3" fillId="5" borderId="0" xfId="2" applyNumberFormat="1" applyFont="1" applyFill="1" applyBorder="1"/>
    <xf numFmtId="0" fontId="2" fillId="0" borderId="1" xfId="0" applyFont="1" applyFill="1" applyBorder="1"/>
    <xf numFmtId="44" fontId="3" fillId="4" borderId="0" xfId="2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5" fontId="3" fillId="3" borderId="5" xfId="0" applyNumberFormat="1" applyFont="1" applyFill="1" applyBorder="1"/>
    <xf numFmtId="165" fontId="4" fillId="3" borderId="0" xfId="2" applyNumberFormat="1" applyFont="1" applyFill="1" applyBorder="1"/>
    <xf numFmtId="44" fontId="2" fillId="4" borderId="10" xfId="2" applyFont="1" applyFill="1" applyBorder="1" applyAlignment="1">
      <alignment horizontal="center"/>
    </xf>
    <xf numFmtId="14" fontId="2" fillId="4" borderId="10" xfId="0" applyNumberFormat="1" applyFont="1" applyFill="1" applyBorder="1" applyAlignment="1">
      <alignment horizontal="center"/>
    </xf>
    <xf numFmtId="0" fontId="2" fillId="4" borderId="2" xfId="0" applyFont="1" applyFill="1" applyBorder="1"/>
    <xf numFmtId="10" fontId="3" fillId="0" borderId="0" xfId="3" applyNumberFormat="1" applyFont="1" applyFill="1"/>
    <xf numFmtId="0" fontId="3" fillId="0" borderId="4" xfId="0" applyFont="1" applyFill="1" applyBorder="1" applyAlignment="1">
      <alignment horizontal="left" vertical="center"/>
    </xf>
    <xf numFmtId="165" fontId="3" fillId="4" borderId="12" xfId="0" applyNumberFormat="1" applyFont="1" applyFill="1" applyBorder="1"/>
    <xf numFmtId="165" fontId="3" fillId="4" borderId="14" xfId="0" applyNumberFormat="1" applyFont="1" applyFill="1" applyBorder="1"/>
    <xf numFmtId="165" fontId="3" fillId="4" borderId="11" xfId="0" applyNumberFormat="1" applyFont="1" applyFill="1" applyBorder="1"/>
    <xf numFmtId="0" fontId="3" fillId="4" borderId="12" xfId="0" applyFont="1" applyFill="1" applyBorder="1"/>
    <xf numFmtId="167" fontId="3" fillId="4" borderId="14" xfId="1" applyNumberFormat="1" applyFont="1" applyFill="1" applyBorder="1"/>
    <xf numFmtId="165" fontId="3" fillId="4" borderId="13" xfId="0" applyNumberFormat="1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5" fontId="3" fillId="4" borderId="12" xfId="2" applyNumberFormat="1" applyFont="1" applyFill="1" applyBorder="1"/>
    <xf numFmtId="44" fontId="3" fillId="4" borderId="12" xfId="2" applyFont="1" applyFill="1" applyBorder="1" applyAlignment="1">
      <alignment horizontal="center"/>
    </xf>
    <xf numFmtId="44" fontId="3" fillId="4" borderId="13" xfId="2" applyFont="1" applyFill="1" applyBorder="1" applyAlignment="1">
      <alignment horizontal="center"/>
    </xf>
    <xf numFmtId="0" fontId="3" fillId="4" borderId="14" xfId="0" applyFont="1" applyFill="1" applyBorder="1"/>
    <xf numFmtId="165" fontId="3" fillId="4" borderId="13" xfId="1" applyNumberFormat="1" applyFont="1" applyFill="1" applyBorder="1"/>
    <xf numFmtId="165" fontId="4" fillId="4" borderId="13" xfId="2" applyNumberFormat="1" applyFont="1" applyFill="1" applyBorder="1"/>
    <xf numFmtId="168" fontId="2" fillId="3" borderId="3" xfId="2" quotePrefix="1" applyNumberFormat="1" applyFont="1" applyFill="1" applyBorder="1" applyAlignment="1">
      <alignment horizontal="center"/>
    </xf>
    <xf numFmtId="165" fontId="3" fillId="4" borderId="14" xfId="2" applyNumberFormat="1" applyFont="1" applyFill="1" applyBorder="1" applyAlignment="1">
      <alignment horizontal="center"/>
    </xf>
    <xf numFmtId="44" fontId="3" fillId="4" borderId="1" xfId="2" applyFont="1" applyFill="1" applyBorder="1" applyAlignment="1">
      <alignment horizontal="center"/>
    </xf>
    <xf numFmtId="165" fontId="3" fillId="4" borderId="7" xfId="2" applyNumberFormat="1" applyFont="1" applyFill="1" applyBorder="1" applyAlignment="1">
      <alignment horizontal="center"/>
    </xf>
    <xf numFmtId="165" fontId="3" fillId="4" borderId="8" xfId="2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4" borderId="8" xfId="2" applyFont="1" applyFill="1" applyBorder="1" applyAlignment="1">
      <alignment horizontal="center"/>
    </xf>
    <xf numFmtId="44" fontId="2" fillId="4" borderId="9" xfId="2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9"/>
  <sheetViews>
    <sheetView tabSelected="1" topLeftCell="A172" zoomScaleNormal="100" workbookViewId="0">
      <selection activeCell="B190" sqref="B190"/>
    </sheetView>
  </sheetViews>
  <sheetFormatPr defaultColWidth="9.21875" defaultRowHeight="12"/>
  <cols>
    <col min="1" max="1" width="2.77734375" style="22" customWidth="1"/>
    <col min="2" max="2" width="30.6640625" style="17" customWidth="1"/>
    <col min="3" max="3" width="1.77734375" style="17" customWidth="1"/>
    <col min="4" max="4" width="12.44140625" style="19" customWidth="1"/>
    <col min="5" max="5" width="11.21875" style="17" customWidth="1"/>
    <col min="6" max="6" width="8.21875" style="17" customWidth="1"/>
    <col min="7" max="7" width="11.5546875" style="19" customWidth="1"/>
    <col min="8" max="8" width="8.33203125" style="17" customWidth="1"/>
    <col min="9" max="9" width="7.5546875" style="17" customWidth="1"/>
    <col min="10" max="10" width="8.88671875" style="17" customWidth="1"/>
    <col min="11" max="16384" width="9.21875" style="17"/>
  </cols>
  <sheetData>
    <row r="1" spans="1:7" s="2" customFormat="1">
      <c r="A1" s="128" t="s">
        <v>32</v>
      </c>
      <c r="B1" s="128"/>
      <c r="C1" s="128"/>
      <c r="D1" s="128"/>
      <c r="E1" s="128"/>
      <c r="F1" s="128"/>
      <c r="G1" s="128"/>
    </row>
    <row r="2" spans="1:7" s="2" customFormat="1">
      <c r="A2" s="1"/>
      <c r="B2" s="127">
        <v>41053</v>
      </c>
      <c r="C2" s="127"/>
      <c r="D2" s="127"/>
      <c r="E2" s="127"/>
      <c r="F2" s="127"/>
      <c r="G2" s="127"/>
    </row>
    <row r="3" spans="1:7" s="2" customFormat="1">
      <c r="A3" s="115"/>
      <c r="B3" s="114"/>
      <c r="C3" s="114"/>
      <c r="D3" s="114"/>
      <c r="E3" s="114"/>
      <c r="F3" s="114"/>
      <c r="G3" s="114"/>
    </row>
    <row r="4" spans="1:7" s="2" customFormat="1">
      <c r="A4" s="3"/>
      <c r="B4" s="4"/>
      <c r="C4" s="4"/>
      <c r="D4" s="4"/>
      <c r="E4" s="4"/>
      <c r="F4" s="4"/>
      <c r="G4" s="4"/>
    </row>
    <row r="5" spans="1:7" s="2" customFormat="1">
      <c r="A5" s="5">
        <v>1</v>
      </c>
      <c r="B5" s="6" t="s">
        <v>27</v>
      </c>
      <c r="C5" s="7"/>
      <c r="D5" s="122">
        <v>41029</v>
      </c>
      <c r="E5" s="122">
        <v>40999</v>
      </c>
      <c r="F5" s="8"/>
      <c r="G5" s="9"/>
    </row>
    <row r="6" spans="1:7" s="2" customFormat="1">
      <c r="A6" s="5"/>
      <c r="B6" s="10"/>
      <c r="C6" s="8"/>
      <c r="D6" s="11"/>
      <c r="E6" s="11"/>
      <c r="F6" s="8"/>
      <c r="G6" s="9"/>
    </row>
    <row r="7" spans="1:7">
      <c r="A7" s="12"/>
      <c r="B7" s="13" t="s">
        <v>0</v>
      </c>
      <c r="C7" s="14"/>
      <c r="D7" s="15"/>
      <c r="E7" s="15"/>
      <c r="F7" s="14"/>
      <c r="G7" s="16"/>
    </row>
    <row r="8" spans="1:7">
      <c r="A8" s="12"/>
      <c r="B8" s="13" t="s">
        <v>15</v>
      </c>
      <c r="C8" s="14"/>
      <c r="D8" s="15">
        <f>157416.23+1254475.74+105370.53</f>
        <v>1517262.5</v>
      </c>
      <c r="E8" s="15">
        <f>171923.71+1107549.67+105370.53</f>
        <v>1384843.91</v>
      </c>
      <c r="F8" s="14"/>
      <c r="G8" s="16"/>
    </row>
    <row r="9" spans="1:7" ht="7.5" customHeight="1">
      <c r="A9" s="12"/>
      <c r="B9" s="13"/>
      <c r="C9" s="14"/>
      <c r="D9" s="15"/>
      <c r="E9" s="15"/>
      <c r="F9" s="14"/>
      <c r="G9" s="16"/>
    </row>
    <row r="10" spans="1:7">
      <c r="A10" s="12"/>
      <c r="B10" s="13" t="s">
        <v>43</v>
      </c>
      <c r="C10" s="14"/>
      <c r="D10" s="15">
        <v>415452.77</v>
      </c>
      <c r="E10" s="15">
        <v>421111.1</v>
      </c>
      <c r="F10" s="14"/>
      <c r="G10" s="16"/>
    </row>
    <row r="11" spans="1:7">
      <c r="A11" s="12"/>
      <c r="B11" s="13" t="s">
        <v>1</v>
      </c>
      <c r="C11" s="14"/>
      <c r="D11" s="15">
        <v>8371.41</v>
      </c>
      <c r="E11" s="15">
        <v>18571.05</v>
      </c>
      <c r="F11" s="14"/>
      <c r="G11" s="16"/>
    </row>
    <row r="12" spans="1:7">
      <c r="A12" s="12"/>
      <c r="B12" s="13" t="s">
        <v>2</v>
      </c>
      <c r="C12" s="14"/>
      <c r="D12" s="15">
        <v>6083.96</v>
      </c>
      <c r="E12" s="15">
        <v>7190.57</v>
      </c>
      <c r="F12" s="14"/>
      <c r="G12" s="16"/>
    </row>
    <row r="13" spans="1:7">
      <c r="A13" s="12"/>
      <c r="B13" s="13" t="s">
        <v>41</v>
      </c>
      <c r="C13" s="14"/>
      <c r="D13" s="18">
        <f>SUM(D8:D12)</f>
        <v>1947170.64</v>
      </c>
      <c r="E13" s="18">
        <f>SUM(E8:E12)</f>
        <v>1831716.63</v>
      </c>
      <c r="F13" s="14"/>
      <c r="G13" s="16"/>
    </row>
    <row r="14" spans="1:7">
      <c r="A14" s="12"/>
      <c r="B14" s="13"/>
      <c r="C14" s="14"/>
      <c r="D14" s="15"/>
      <c r="E14" s="15"/>
      <c r="F14" s="14"/>
      <c r="G14" s="16"/>
    </row>
    <row r="15" spans="1:7">
      <c r="A15" s="12"/>
      <c r="B15" s="13" t="s">
        <v>44</v>
      </c>
      <c r="C15" s="14"/>
      <c r="D15" s="15">
        <v>37657.550000000003</v>
      </c>
      <c r="E15" s="15">
        <v>37818.910000000003</v>
      </c>
      <c r="F15" s="14"/>
      <c r="G15" s="16"/>
    </row>
    <row r="16" spans="1:7">
      <c r="A16" s="12"/>
      <c r="B16" s="13" t="s">
        <v>108</v>
      </c>
      <c r="C16" s="14"/>
      <c r="D16" s="15">
        <v>192444.58</v>
      </c>
      <c r="E16" s="15">
        <v>190667.51999999999</v>
      </c>
    </row>
    <row r="17" spans="1:9">
      <c r="A17" s="12"/>
      <c r="B17" s="20" t="s">
        <v>26</v>
      </c>
      <c r="C17" s="21"/>
      <c r="D17" s="18">
        <f>SUM(D15:D16)</f>
        <v>230102.13</v>
      </c>
      <c r="E17" s="18">
        <f>SUM(E15:E16)</f>
        <v>228486.43</v>
      </c>
    </row>
    <row r="18" spans="1:9">
      <c r="A18" s="12"/>
      <c r="B18" s="14"/>
      <c r="C18" s="14"/>
      <c r="D18" s="16"/>
      <c r="E18" s="14"/>
    </row>
    <row r="19" spans="1:9">
      <c r="A19" s="12"/>
      <c r="B19" s="14"/>
      <c r="C19" s="14"/>
      <c r="D19" s="16"/>
      <c r="E19" s="14"/>
    </row>
    <row r="21" spans="1:9" ht="17.25" customHeight="1">
      <c r="A21" s="3">
        <v>2</v>
      </c>
      <c r="B21" s="23" t="s">
        <v>12</v>
      </c>
      <c r="C21" s="24"/>
      <c r="D21" s="24"/>
      <c r="E21" s="25">
        <f>D5</f>
        <v>41029</v>
      </c>
      <c r="F21" s="26"/>
    </row>
    <row r="22" spans="1:9">
      <c r="B22" s="27" t="s">
        <v>33</v>
      </c>
      <c r="C22" s="28"/>
      <c r="D22" s="129" t="s">
        <v>66</v>
      </c>
      <c r="E22" s="129"/>
      <c r="F22" s="130"/>
    </row>
    <row r="24" spans="1:9">
      <c r="B24" s="23" t="s">
        <v>3</v>
      </c>
      <c r="C24" s="24"/>
      <c r="D24" s="103" t="s">
        <v>4</v>
      </c>
      <c r="E24" s="104" t="s">
        <v>34</v>
      </c>
      <c r="F24" s="30" t="s">
        <v>6</v>
      </c>
    </row>
    <row r="25" spans="1:9">
      <c r="B25" s="91" t="s">
        <v>64</v>
      </c>
      <c r="C25" s="14"/>
      <c r="D25" s="95"/>
      <c r="E25" s="96"/>
      <c r="F25" s="97"/>
    </row>
    <row r="26" spans="1:9">
      <c r="B26" s="13" t="s">
        <v>73</v>
      </c>
      <c r="C26" s="14"/>
      <c r="D26" s="31">
        <v>279253</v>
      </c>
      <c r="E26" s="31">
        <v>393446</v>
      </c>
      <c r="F26" s="32"/>
    </row>
    <row r="27" spans="1:9">
      <c r="B27" s="13" t="s">
        <v>59</v>
      </c>
      <c r="C27" s="14"/>
      <c r="D27" s="31">
        <v>86250</v>
      </c>
      <c r="E27" s="31">
        <v>86250</v>
      </c>
      <c r="F27" s="32"/>
    </row>
    <row r="28" spans="1:9">
      <c r="B28" s="13" t="s">
        <v>57</v>
      </c>
      <c r="C28" s="14"/>
      <c r="D28" s="31">
        <v>552084</v>
      </c>
      <c r="E28" s="31">
        <v>552084</v>
      </c>
      <c r="F28" s="32"/>
    </row>
    <row r="29" spans="1:9">
      <c r="B29" s="13" t="s">
        <v>58</v>
      </c>
      <c r="C29" s="14"/>
      <c r="D29" s="34">
        <v>202009</v>
      </c>
      <c r="E29" s="34">
        <v>202009</v>
      </c>
      <c r="F29" s="32"/>
    </row>
    <row r="30" spans="1:9">
      <c r="B30" s="13"/>
      <c r="C30" s="14"/>
      <c r="D30" s="31">
        <f>SUM(D26:D29)</f>
        <v>1119596</v>
      </c>
      <c r="E30" s="31">
        <f>SUM(E26:E29)</f>
        <v>1233789</v>
      </c>
      <c r="F30" s="32"/>
    </row>
    <row r="31" spans="1:9" ht="6" customHeight="1">
      <c r="B31" s="13"/>
      <c r="C31" s="14"/>
      <c r="D31" s="31"/>
      <c r="E31" s="31"/>
      <c r="F31" s="32"/>
    </row>
    <row r="32" spans="1:9">
      <c r="B32" s="13" t="s">
        <v>60</v>
      </c>
      <c r="C32" s="14"/>
      <c r="D32" s="31">
        <v>3815770</v>
      </c>
      <c r="E32" s="31">
        <f>0.83*D32</f>
        <v>3167089.0999999996</v>
      </c>
      <c r="F32" s="33">
        <f>E32/D32</f>
        <v>0.82999999999999985</v>
      </c>
      <c r="G32" s="106"/>
      <c r="H32" s="81"/>
      <c r="I32" s="81"/>
    </row>
    <row r="33" spans="2:9">
      <c r="B33" s="13" t="s">
        <v>51</v>
      </c>
      <c r="C33" s="14"/>
      <c r="D33" s="34">
        <f>5932131-D32</f>
        <v>2116361</v>
      </c>
      <c r="E33" s="34">
        <f>4630957.92-E32</f>
        <v>1463868.8200000003</v>
      </c>
      <c r="F33" s="33">
        <f>E33/D33</f>
        <v>0.69169145528574771</v>
      </c>
      <c r="H33" s="81"/>
      <c r="I33" s="81"/>
    </row>
    <row r="34" spans="2:9">
      <c r="B34" s="13" t="s">
        <v>52</v>
      </c>
      <c r="C34" s="14"/>
      <c r="D34" s="31">
        <f>SUM(D32:D33)</f>
        <v>5932131</v>
      </c>
      <c r="E34" s="31">
        <f>SUM(E32:E33)</f>
        <v>4630957.92</v>
      </c>
      <c r="F34" s="33"/>
      <c r="H34" s="81"/>
      <c r="I34" s="81"/>
    </row>
    <row r="35" spans="2:9">
      <c r="B35" s="13"/>
      <c r="C35" s="14"/>
      <c r="D35" s="31"/>
      <c r="E35" s="31"/>
      <c r="F35" s="33"/>
      <c r="H35" s="81"/>
      <c r="I35" s="81"/>
    </row>
    <row r="36" spans="2:9">
      <c r="B36" s="13" t="s">
        <v>24</v>
      </c>
      <c r="C36" s="14"/>
      <c r="D36" s="34">
        <f>5632825+321863</f>
        <v>5954688</v>
      </c>
      <c r="E36" s="34">
        <f>3880042+252790</f>
        <v>4132832</v>
      </c>
      <c r="F36" s="33">
        <f>E36/D36</f>
        <v>0.69404677457492314</v>
      </c>
    </row>
    <row r="37" spans="2:9">
      <c r="B37" s="13" t="s">
        <v>14</v>
      </c>
      <c r="C37" s="14"/>
      <c r="D37" s="31">
        <f>D34-D36</f>
        <v>-22557</v>
      </c>
      <c r="E37" s="31">
        <f>E34-E36</f>
        <v>498125.91999999993</v>
      </c>
      <c r="F37" s="32"/>
    </row>
    <row r="38" spans="2:9" ht="7.5" customHeight="1">
      <c r="B38" s="13"/>
      <c r="C38" s="14"/>
      <c r="D38" s="31"/>
      <c r="E38" s="31"/>
      <c r="F38" s="32"/>
    </row>
    <row r="39" spans="2:9">
      <c r="B39" s="91" t="s">
        <v>65</v>
      </c>
      <c r="C39" s="14"/>
      <c r="D39" s="31"/>
      <c r="E39" s="31"/>
      <c r="F39" s="32"/>
    </row>
    <row r="40" spans="2:9">
      <c r="B40" s="13" t="s">
        <v>73</v>
      </c>
      <c r="C40" s="14"/>
      <c r="D40" s="31">
        <f>D30+D34-D36-D41-D42-D43</f>
        <v>185777</v>
      </c>
      <c r="E40" s="31">
        <f>E30+E34-E36-E41-E42-E43</f>
        <v>820652.91999999993</v>
      </c>
      <c r="F40" s="32"/>
    </row>
    <row r="41" spans="2:9">
      <c r="B41" s="13" t="s">
        <v>59</v>
      </c>
      <c r="C41" s="14"/>
      <c r="D41" s="31">
        <v>128250</v>
      </c>
      <c r="E41" s="31">
        <v>128250</v>
      </c>
      <c r="F41" s="32"/>
    </row>
    <row r="42" spans="2:9">
      <c r="B42" s="13" t="s">
        <v>57</v>
      </c>
      <c r="C42" s="14"/>
      <c r="D42" s="31">
        <v>552084</v>
      </c>
      <c r="E42" s="31">
        <v>552084</v>
      </c>
      <c r="F42" s="32"/>
    </row>
    <row r="43" spans="2:9">
      <c r="B43" s="13" t="s">
        <v>58</v>
      </c>
      <c r="C43" s="14"/>
      <c r="D43" s="34">
        <v>230928</v>
      </c>
      <c r="E43" s="34">
        <v>230928</v>
      </c>
      <c r="F43" s="32"/>
    </row>
    <row r="44" spans="2:9">
      <c r="B44" s="20"/>
      <c r="C44" s="21"/>
      <c r="D44" s="34">
        <f>SUM(D40:D43)</f>
        <v>1097039</v>
      </c>
      <c r="E44" s="34">
        <f>SUM(E40:E43)</f>
        <v>1731914.92</v>
      </c>
      <c r="F44" s="29"/>
    </row>
    <row r="45" spans="2:9" ht="6.75" customHeight="1">
      <c r="B45" s="14"/>
      <c r="C45" s="14"/>
      <c r="D45" s="35"/>
      <c r="E45" s="35"/>
      <c r="F45" s="14"/>
    </row>
    <row r="46" spans="2:9" ht="8.25" customHeight="1">
      <c r="D46" s="36"/>
      <c r="E46" s="37"/>
    </row>
    <row r="47" spans="2:9">
      <c r="B47" s="23" t="s">
        <v>5</v>
      </c>
      <c r="C47" s="105"/>
      <c r="D47" s="103" t="s">
        <v>4</v>
      </c>
      <c r="E47" s="104" t="s">
        <v>34</v>
      </c>
      <c r="F47" s="30" t="s">
        <v>6</v>
      </c>
    </row>
    <row r="48" spans="2:9">
      <c r="B48" s="13" t="s">
        <v>67</v>
      </c>
      <c r="C48" s="14"/>
      <c r="D48" s="31">
        <v>146004</v>
      </c>
      <c r="E48" s="31">
        <v>148105</v>
      </c>
      <c r="F48" s="32"/>
    </row>
    <row r="49" spans="1:9" ht="6.75" customHeight="1">
      <c r="B49" s="13"/>
      <c r="C49" s="14"/>
      <c r="D49" s="31"/>
      <c r="E49" s="31"/>
      <c r="F49" s="32"/>
    </row>
    <row r="50" spans="1:9">
      <c r="B50" s="13" t="s">
        <v>13</v>
      </c>
      <c r="C50" s="14"/>
      <c r="D50" s="31">
        <v>347710</v>
      </c>
      <c r="E50" s="31">
        <v>307144.42</v>
      </c>
      <c r="F50" s="33">
        <f>E50/D50</f>
        <v>0.88333502056311286</v>
      </c>
      <c r="G50" s="79"/>
      <c r="I50" s="79"/>
    </row>
    <row r="51" spans="1:9">
      <c r="B51" s="13" t="s">
        <v>24</v>
      </c>
      <c r="C51" s="14"/>
      <c r="D51" s="34">
        <f>301891+41999+7200</f>
        <v>351090</v>
      </c>
      <c r="E51" s="34">
        <f>248300.92+32033.27+909.89</f>
        <v>281244.08</v>
      </c>
      <c r="F51" s="33">
        <f>E51/D51</f>
        <v>0.80105978524025179</v>
      </c>
    </row>
    <row r="52" spans="1:9">
      <c r="B52" s="13" t="s">
        <v>14</v>
      </c>
      <c r="C52" s="14"/>
      <c r="D52" s="31">
        <f>D50-D51</f>
        <v>-3380</v>
      </c>
      <c r="E52" s="31">
        <f>E50-E51</f>
        <v>25900.339999999967</v>
      </c>
      <c r="F52" s="32"/>
    </row>
    <row r="53" spans="1:9" ht="4.5" customHeight="1">
      <c r="B53" s="13"/>
      <c r="C53" s="14"/>
      <c r="D53" s="31"/>
      <c r="E53" s="31"/>
      <c r="F53" s="32"/>
    </row>
    <row r="54" spans="1:9">
      <c r="B54" s="20" t="s">
        <v>68</v>
      </c>
      <c r="C54" s="21"/>
      <c r="D54" s="34">
        <f>D48+D52</f>
        <v>142624</v>
      </c>
      <c r="E54" s="34">
        <f>E48+E52</f>
        <v>174005.33999999997</v>
      </c>
      <c r="F54" s="29"/>
    </row>
    <row r="55" spans="1:9" ht="6.75" customHeight="1"/>
    <row r="56" spans="1:9" ht="6.75" customHeight="1"/>
    <row r="57" spans="1:9" ht="12" customHeight="1"/>
    <row r="58" spans="1:9" ht="6.75" customHeight="1">
      <c r="D58" s="16"/>
      <c r="E58" s="14"/>
      <c r="F58" s="14"/>
    </row>
    <row r="59" spans="1:9">
      <c r="A59" s="3">
        <v>3</v>
      </c>
      <c r="B59" s="6" t="s">
        <v>16</v>
      </c>
      <c r="C59" s="38"/>
      <c r="D59" s="39"/>
      <c r="E59" s="39">
        <f>D5</f>
        <v>41029</v>
      </c>
      <c r="F59" s="40"/>
    </row>
    <row r="60" spans="1:9">
      <c r="A60" s="3"/>
      <c r="B60" s="41" t="s">
        <v>17</v>
      </c>
      <c r="C60" s="42"/>
      <c r="D60" s="43"/>
      <c r="E60" s="42"/>
      <c r="F60" s="44"/>
    </row>
    <row r="61" spans="1:9">
      <c r="A61" s="3"/>
      <c r="B61" s="13"/>
      <c r="C61" s="14"/>
      <c r="D61" s="45" t="s">
        <v>4</v>
      </c>
      <c r="E61" s="46" t="s">
        <v>35</v>
      </c>
      <c r="F61" s="47" t="s">
        <v>6</v>
      </c>
    </row>
    <row r="62" spans="1:9">
      <c r="A62" s="3"/>
      <c r="B62" s="91" t="s">
        <v>64</v>
      </c>
      <c r="C62" s="14"/>
      <c r="D62" s="98"/>
      <c r="E62" s="99"/>
      <c r="F62" s="100"/>
    </row>
    <row r="63" spans="1:9">
      <c r="A63" s="3"/>
      <c r="B63" s="13" t="s">
        <v>74</v>
      </c>
      <c r="C63" s="14"/>
      <c r="D63" s="48">
        <v>23263</v>
      </c>
      <c r="E63" s="48">
        <v>23264</v>
      </c>
      <c r="F63" s="44"/>
    </row>
    <row r="64" spans="1:9">
      <c r="A64" s="3"/>
      <c r="B64" s="13" t="s">
        <v>75</v>
      </c>
      <c r="C64" s="14"/>
      <c r="D64" s="51">
        <v>37636</v>
      </c>
      <c r="E64" s="51">
        <v>37635.839999999997</v>
      </c>
      <c r="F64" s="44"/>
    </row>
    <row r="65" spans="1:6">
      <c r="A65" s="3"/>
      <c r="B65" s="13"/>
      <c r="C65" s="14"/>
      <c r="D65" s="48">
        <f>SUM(D63:D64)</f>
        <v>60899</v>
      </c>
      <c r="E65" s="48">
        <f>SUM(E63:E64)</f>
        <v>60899.839999999997</v>
      </c>
      <c r="F65" s="44"/>
    </row>
    <row r="66" spans="1:6">
      <c r="A66" s="3"/>
      <c r="B66" s="13"/>
      <c r="C66" s="14"/>
      <c r="D66" s="48"/>
      <c r="E66" s="49"/>
      <c r="F66" s="44"/>
    </row>
    <row r="67" spans="1:6">
      <c r="A67" s="3"/>
      <c r="B67" s="13" t="s">
        <v>62</v>
      </c>
      <c r="C67" s="14"/>
      <c r="D67" s="48">
        <v>198586</v>
      </c>
      <c r="E67" s="48">
        <v>158762.39000000001</v>
      </c>
      <c r="F67" s="50">
        <f>E67/D67</f>
        <v>0.79946416162267231</v>
      </c>
    </row>
    <row r="68" spans="1:6">
      <c r="A68" s="3"/>
      <c r="B68" s="13" t="s">
        <v>61</v>
      </c>
      <c r="C68" s="14"/>
      <c r="D68" s="48">
        <v>198586</v>
      </c>
      <c r="E68" s="48">
        <v>159425.73000000001</v>
      </c>
      <c r="F68" s="50">
        <f>E68/D68</f>
        <v>0.80280447765703533</v>
      </c>
    </row>
    <row r="69" spans="1:6" ht="13.8">
      <c r="A69" s="3"/>
      <c r="B69" s="13" t="s">
        <v>63</v>
      </c>
      <c r="C69" s="14"/>
      <c r="D69" s="102"/>
      <c r="E69" s="102">
        <v>0</v>
      </c>
      <c r="F69" s="50"/>
    </row>
    <row r="70" spans="1:6">
      <c r="A70" s="3"/>
      <c r="B70" s="13" t="s">
        <v>18</v>
      </c>
      <c r="C70" s="14"/>
      <c r="D70" s="48">
        <f>D67-D68</f>
        <v>0</v>
      </c>
      <c r="E70" s="48">
        <f>E67-E68-E69</f>
        <v>-663.33999999999651</v>
      </c>
      <c r="F70" s="44"/>
    </row>
    <row r="71" spans="1:6">
      <c r="A71" s="3"/>
      <c r="B71" s="13"/>
      <c r="C71" s="14"/>
      <c r="D71" s="48"/>
      <c r="E71" s="48"/>
      <c r="F71" s="44"/>
    </row>
    <row r="72" spans="1:6">
      <c r="A72" s="3"/>
      <c r="B72" s="91" t="s">
        <v>69</v>
      </c>
      <c r="C72" s="14"/>
      <c r="D72" s="48"/>
      <c r="E72" s="48"/>
      <c r="F72" s="44"/>
    </row>
    <row r="73" spans="1:6">
      <c r="A73" s="3"/>
      <c r="B73" s="13" t="s">
        <v>74</v>
      </c>
      <c r="C73" s="14"/>
      <c r="D73" s="48">
        <f>D63+D67-D68</f>
        <v>23263</v>
      </c>
      <c r="E73" s="48">
        <f>E63+E67-E68</f>
        <v>22600.660000000003</v>
      </c>
      <c r="F73" s="44"/>
    </row>
    <row r="74" spans="1:6">
      <c r="A74" s="3"/>
      <c r="B74" s="13" t="s">
        <v>76</v>
      </c>
      <c r="C74" s="14"/>
      <c r="D74" s="51">
        <f>D64</f>
        <v>37636</v>
      </c>
      <c r="E74" s="51">
        <f>E64-E69</f>
        <v>37635.839999999997</v>
      </c>
      <c r="F74" s="44"/>
    </row>
    <row r="75" spans="1:6">
      <c r="A75" s="3"/>
      <c r="B75" s="91"/>
      <c r="C75" s="14"/>
      <c r="D75" s="48">
        <f>SUM(D73:D74)</f>
        <v>60899</v>
      </c>
      <c r="E75" s="48">
        <f>SUM(E73:E74)</f>
        <v>60236.5</v>
      </c>
      <c r="F75" s="101"/>
    </row>
    <row r="76" spans="1:6">
      <c r="B76" s="20"/>
      <c r="C76" s="21"/>
      <c r="D76" s="51"/>
      <c r="E76" s="51"/>
      <c r="F76" s="52"/>
    </row>
    <row r="77" spans="1:6" ht="12" customHeight="1">
      <c r="B77" s="14"/>
      <c r="C77" s="14"/>
      <c r="D77" s="35"/>
      <c r="E77" s="35"/>
      <c r="F77" s="14"/>
    </row>
    <row r="78" spans="1:6" ht="12" customHeight="1">
      <c r="B78" s="14"/>
      <c r="C78" s="14"/>
      <c r="D78" s="35"/>
      <c r="E78" s="35"/>
      <c r="F78" s="14"/>
    </row>
    <row r="79" spans="1:6" ht="12" customHeight="1">
      <c r="B79" s="14"/>
      <c r="C79" s="14"/>
      <c r="D79" s="35"/>
      <c r="E79" s="35"/>
      <c r="F79" s="14"/>
    </row>
    <row r="80" spans="1:6" ht="12" customHeight="1">
      <c r="B80" s="14"/>
      <c r="C80" s="14"/>
      <c r="D80" s="35"/>
      <c r="E80" s="35"/>
      <c r="F80" s="14"/>
    </row>
    <row r="81" spans="1:6" ht="12" customHeight="1">
      <c r="B81" s="14"/>
      <c r="C81" s="14"/>
      <c r="D81" s="35"/>
      <c r="E81" s="35"/>
      <c r="F81" s="14"/>
    </row>
    <row r="82" spans="1:6" ht="12" customHeight="1">
      <c r="B82" s="14"/>
      <c r="C82" s="14"/>
      <c r="D82" s="35"/>
      <c r="E82" s="35"/>
      <c r="F82" s="14"/>
    </row>
    <row r="83" spans="1:6">
      <c r="A83" s="3">
        <v>4</v>
      </c>
      <c r="B83" s="23" t="s">
        <v>45</v>
      </c>
      <c r="C83" s="24"/>
      <c r="D83" s="53">
        <f>D5</f>
        <v>41029</v>
      </c>
      <c r="E83" s="8"/>
      <c r="F83" s="14"/>
    </row>
    <row r="84" spans="1:6">
      <c r="B84" s="54"/>
      <c r="C84" s="55"/>
      <c r="D84" s="56" t="s">
        <v>35</v>
      </c>
      <c r="E84" s="12"/>
      <c r="F84" s="12"/>
    </row>
    <row r="85" spans="1:6">
      <c r="B85" s="13" t="s">
        <v>70</v>
      </c>
      <c r="C85" s="14"/>
      <c r="D85" s="111"/>
      <c r="E85" s="14"/>
      <c r="F85" s="14"/>
    </row>
    <row r="86" spans="1:6">
      <c r="B86" s="13" t="s">
        <v>53</v>
      </c>
      <c r="C86" s="14"/>
      <c r="D86" s="112">
        <v>16926</v>
      </c>
      <c r="E86" s="14"/>
      <c r="F86" s="14"/>
    </row>
    <row r="87" spans="1:6">
      <c r="B87" s="13" t="s">
        <v>77</v>
      </c>
      <c r="C87" s="14"/>
      <c r="D87" s="72">
        <v>371812.05</v>
      </c>
      <c r="E87" s="14"/>
      <c r="F87" s="14"/>
    </row>
    <row r="88" spans="1:6">
      <c r="B88" s="13"/>
      <c r="C88" s="14"/>
      <c r="D88" s="72">
        <f>SUM(D86:D87)</f>
        <v>388738.05</v>
      </c>
      <c r="E88" s="14"/>
      <c r="F88" s="14"/>
    </row>
    <row r="89" spans="1:6">
      <c r="B89" s="13" t="s">
        <v>28</v>
      </c>
      <c r="C89" s="14"/>
      <c r="D89" s="59"/>
      <c r="E89" s="14"/>
      <c r="F89" s="14"/>
    </row>
    <row r="90" spans="1:6">
      <c r="B90" s="13" t="s">
        <v>71</v>
      </c>
      <c r="C90" s="14"/>
      <c r="D90" s="108">
        <v>66800</v>
      </c>
      <c r="E90" s="14"/>
      <c r="F90" s="14"/>
    </row>
    <row r="91" spans="1:6">
      <c r="B91" s="13" t="s">
        <v>72</v>
      </c>
      <c r="C91" s="14"/>
      <c r="D91" s="109">
        <f>14411+4872.5</f>
        <v>19283.5</v>
      </c>
      <c r="E91" s="14"/>
      <c r="F91" s="14"/>
    </row>
    <row r="92" spans="1:6">
      <c r="B92" s="13" t="s">
        <v>7</v>
      </c>
      <c r="C92" s="14"/>
      <c r="D92" s="113">
        <v>198.47</v>
      </c>
      <c r="E92" s="60"/>
      <c r="F92" s="60"/>
    </row>
    <row r="93" spans="1:6">
      <c r="B93" s="13"/>
      <c r="C93" s="14"/>
      <c r="D93" s="62">
        <f>SUM(D90:D92)</f>
        <v>86281.97</v>
      </c>
      <c r="E93" s="14"/>
      <c r="F93" s="14"/>
    </row>
    <row r="94" spans="1:6">
      <c r="B94" s="13" t="s">
        <v>29</v>
      </c>
      <c r="C94" s="14"/>
      <c r="D94" s="108"/>
      <c r="E94" s="14"/>
      <c r="F94" s="14"/>
    </row>
    <row r="95" spans="1:6">
      <c r="B95" s="13" t="s">
        <v>80</v>
      </c>
      <c r="C95" s="14"/>
      <c r="D95" s="109">
        <v>3058.51</v>
      </c>
      <c r="E95" s="14"/>
      <c r="F95" s="14"/>
    </row>
    <row r="96" spans="1:6">
      <c r="B96" s="13" t="s">
        <v>81</v>
      </c>
      <c r="C96" s="14"/>
      <c r="D96" s="109">
        <v>10059</v>
      </c>
      <c r="E96" s="14"/>
      <c r="F96" s="14"/>
    </row>
    <row r="97" spans="2:7">
      <c r="B97" s="13" t="s">
        <v>94</v>
      </c>
      <c r="C97" s="14"/>
      <c r="D97" s="109">
        <f>1205+439.6+18686+9602.5</f>
        <v>29933.1</v>
      </c>
      <c r="E97" s="60"/>
      <c r="F97" s="60"/>
    </row>
    <row r="98" spans="2:7">
      <c r="B98" s="13" t="s">
        <v>78</v>
      </c>
      <c r="C98" s="14"/>
      <c r="D98" s="109">
        <v>2183.4499999999998</v>
      </c>
      <c r="E98" s="60"/>
      <c r="F98" s="14"/>
      <c r="G98" s="16"/>
    </row>
    <row r="99" spans="2:7">
      <c r="B99" s="13" t="s">
        <v>82</v>
      </c>
      <c r="C99" s="14"/>
      <c r="D99" s="109">
        <v>3068</v>
      </c>
      <c r="E99" s="60"/>
      <c r="F99" s="14"/>
      <c r="G99" s="16"/>
    </row>
    <row r="100" spans="2:7">
      <c r="B100" s="13" t="s">
        <v>93</v>
      </c>
      <c r="C100" s="14"/>
      <c r="D100" s="109">
        <v>1588</v>
      </c>
      <c r="E100" s="60"/>
      <c r="F100" s="14"/>
      <c r="G100" s="16"/>
    </row>
    <row r="101" spans="2:7">
      <c r="B101" s="13" t="s">
        <v>83</v>
      </c>
      <c r="C101" s="14"/>
      <c r="D101" s="109">
        <v>3968.2</v>
      </c>
      <c r="E101" s="60"/>
      <c r="F101" s="14"/>
      <c r="G101" s="16"/>
    </row>
    <row r="102" spans="2:7">
      <c r="B102" s="13" t="s">
        <v>112</v>
      </c>
      <c r="C102" s="14"/>
      <c r="D102" s="109">
        <v>4829.29</v>
      </c>
      <c r="E102" s="60"/>
      <c r="F102" s="14"/>
      <c r="G102" s="16"/>
    </row>
    <row r="103" spans="2:7">
      <c r="B103" s="13" t="s">
        <v>113</v>
      </c>
      <c r="C103" s="14"/>
      <c r="D103" s="109">
        <v>880</v>
      </c>
      <c r="E103" s="60"/>
      <c r="F103" s="14"/>
      <c r="G103" s="16"/>
    </row>
    <row r="104" spans="2:7">
      <c r="B104" s="13" t="s">
        <v>115</v>
      </c>
      <c r="C104" s="14"/>
      <c r="D104" s="109">
        <v>7782.89</v>
      </c>
      <c r="E104" s="60"/>
      <c r="F104" s="14"/>
      <c r="G104" s="16"/>
    </row>
    <row r="105" spans="2:7">
      <c r="B105" s="13" t="s">
        <v>114</v>
      </c>
      <c r="C105" s="14"/>
      <c r="D105" s="109">
        <v>10668.91</v>
      </c>
      <c r="E105" s="60"/>
      <c r="F105" s="14"/>
      <c r="G105" s="16"/>
    </row>
    <row r="106" spans="2:7">
      <c r="B106" s="13"/>
      <c r="C106" s="14"/>
      <c r="D106" s="110">
        <f>SUM(D95:D105)</f>
        <v>78019.350000000006</v>
      </c>
      <c r="E106" s="60"/>
      <c r="F106" s="14"/>
      <c r="G106" s="16"/>
    </row>
    <row r="107" spans="2:7">
      <c r="B107" s="13"/>
      <c r="C107" s="14"/>
      <c r="D107" s="61"/>
      <c r="E107" s="60"/>
      <c r="F107" s="80"/>
      <c r="G107" s="92"/>
    </row>
    <row r="108" spans="2:7">
      <c r="B108" s="13" t="s">
        <v>36</v>
      </c>
      <c r="C108" s="14"/>
      <c r="D108" s="62">
        <f>D88+D93-D106</f>
        <v>397000.67000000004</v>
      </c>
      <c r="E108" s="14"/>
      <c r="F108" s="14"/>
      <c r="G108" s="16"/>
    </row>
    <row r="109" spans="2:7">
      <c r="B109" s="13" t="s">
        <v>53</v>
      </c>
      <c r="C109" s="14"/>
      <c r="D109" s="58">
        <f>D86-D105</f>
        <v>6257.09</v>
      </c>
      <c r="E109" s="14"/>
      <c r="F109" s="14"/>
      <c r="G109" s="16"/>
    </row>
    <row r="110" spans="2:7">
      <c r="B110" s="13" t="s">
        <v>77</v>
      </c>
      <c r="C110" s="14"/>
      <c r="D110" s="57">
        <f>D108-D109</f>
        <v>390743.58</v>
      </c>
      <c r="F110" s="14"/>
      <c r="G110" s="16"/>
    </row>
    <row r="111" spans="2:7">
      <c r="B111" s="13"/>
      <c r="C111" s="14"/>
      <c r="D111" s="62">
        <f>SUM(D109:D110)</f>
        <v>397000.67000000004</v>
      </c>
      <c r="E111" s="79"/>
      <c r="F111" s="14"/>
      <c r="G111" s="16"/>
    </row>
    <row r="112" spans="2:7">
      <c r="B112" s="20"/>
      <c r="C112" s="21"/>
      <c r="D112" s="57"/>
      <c r="E112" s="35"/>
      <c r="F112" s="14"/>
    </row>
    <row r="113" spans="1:6">
      <c r="B113" s="14"/>
      <c r="C113" s="14"/>
      <c r="D113" s="93"/>
      <c r="E113" s="35"/>
      <c r="F113" s="14"/>
    </row>
    <row r="114" spans="1:6">
      <c r="B114" s="14"/>
      <c r="C114" s="14"/>
      <c r="D114" s="93"/>
      <c r="E114" s="35"/>
      <c r="F114" s="14"/>
    </row>
    <row r="115" spans="1:6">
      <c r="B115" s="14"/>
      <c r="C115" s="14"/>
      <c r="D115" s="93"/>
      <c r="E115" s="35"/>
      <c r="F115" s="14"/>
    </row>
    <row r="117" spans="1:6">
      <c r="A117" s="22">
        <v>5</v>
      </c>
      <c r="B117" s="6" t="s">
        <v>42</v>
      </c>
      <c r="C117" s="38"/>
      <c r="D117" s="86">
        <f>E59</f>
        <v>41029</v>
      </c>
      <c r="E117" s="14"/>
      <c r="F117" s="14"/>
    </row>
    <row r="118" spans="1:6">
      <c r="B118" s="41"/>
      <c r="C118" s="42"/>
      <c r="D118" s="15"/>
      <c r="E118" s="14"/>
      <c r="F118" s="14"/>
    </row>
    <row r="119" spans="1:6">
      <c r="B119" s="13"/>
      <c r="C119" s="14"/>
      <c r="D119" s="87" t="s">
        <v>35</v>
      </c>
      <c r="E119" s="84"/>
      <c r="F119" s="12"/>
    </row>
    <row r="120" spans="1:6">
      <c r="B120" s="91" t="s">
        <v>79</v>
      </c>
      <c r="C120" s="14"/>
      <c r="D120" s="88"/>
      <c r="E120" s="35"/>
      <c r="F120" s="14"/>
    </row>
    <row r="121" spans="1:6">
      <c r="B121" s="85" t="s">
        <v>46</v>
      </c>
      <c r="C121" s="14"/>
      <c r="D121" s="88">
        <v>533</v>
      </c>
      <c r="E121" s="35"/>
      <c r="F121" s="14"/>
    </row>
    <row r="122" spans="1:6">
      <c r="B122" s="85" t="s">
        <v>47</v>
      </c>
      <c r="C122" s="14"/>
      <c r="D122" s="89">
        <v>117</v>
      </c>
      <c r="E122" s="35"/>
      <c r="F122" s="14"/>
    </row>
    <row r="123" spans="1:6">
      <c r="B123" s="13"/>
      <c r="C123" s="14"/>
      <c r="D123" s="90">
        <f>SUM(D121:D122)</f>
        <v>650</v>
      </c>
      <c r="E123" s="83"/>
      <c r="F123" s="14"/>
    </row>
    <row r="124" spans="1:6">
      <c r="B124" s="91" t="s">
        <v>56</v>
      </c>
      <c r="C124" s="14"/>
      <c r="D124" s="88"/>
      <c r="E124" s="35"/>
      <c r="F124" s="60"/>
    </row>
    <row r="125" spans="1:6">
      <c r="B125" s="85" t="s">
        <v>37</v>
      </c>
      <c r="C125" s="14"/>
      <c r="D125" s="88">
        <f>5.46+23467.55</f>
        <v>23473.01</v>
      </c>
      <c r="E125" s="35"/>
      <c r="F125" s="60"/>
    </row>
    <row r="126" spans="1:6">
      <c r="B126" s="85" t="s">
        <v>38</v>
      </c>
      <c r="C126" s="14"/>
      <c r="D126" s="89">
        <v>1103</v>
      </c>
      <c r="E126" s="35"/>
      <c r="F126" s="60"/>
    </row>
    <row r="127" spans="1:6">
      <c r="B127" s="13"/>
      <c r="C127" s="14"/>
      <c r="D127" s="88">
        <f>SUM(D125:D126)</f>
        <v>24576.01</v>
      </c>
      <c r="E127" s="35"/>
      <c r="F127" s="60"/>
    </row>
    <row r="128" spans="1:6">
      <c r="B128" s="91" t="s">
        <v>39</v>
      </c>
      <c r="C128" s="14"/>
      <c r="D128" s="88"/>
      <c r="E128" s="35"/>
      <c r="F128" s="60"/>
    </row>
    <row r="129" spans="1:10">
      <c r="B129" s="85" t="s">
        <v>37</v>
      </c>
      <c r="C129" s="14"/>
      <c r="D129" s="88">
        <f>5461.3+12231.05+1543</f>
        <v>19235.349999999999</v>
      </c>
      <c r="E129" s="35"/>
      <c r="F129" s="60"/>
    </row>
    <row r="130" spans="1:10">
      <c r="B130" s="85" t="s">
        <v>38</v>
      </c>
      <c r="C130" s="14"/>
      <c r="D130" s="89">
        <v>1026.2</v>
      </c>
      <c r="E130" s="35"/>
      <c r="F130" s="60"/>
    </row>
    <row r="131" spans="1:10">
      <c r="B131" s="13"/>
      <c r="C131" s="14"/>
      <c r="D131" s="88">
        <f>SUM(D129:D130)</f>
        <v>20261.55</v>
      </c>
      <c r="E131" s="35"/>
      <c r="F131" s="60"/>
    </row>
    <row r="132" spans="1:10">
      <c r="B132" s="91" t="s">
        <v>40</v>
      </c>
      <c r="C132" s="14"/>
      <c r="D132" s="88"/>
      <c r="E132" s="35"/>
      <c r="F132" s="60"/>
    </row>
    <row r="133" spans="1:10">
      <c r="B133" s="85" t="s">
        <v>54</v>
      </c>
      <c r="C133" s="14"/>
      <c r="D133" s="88">
        <f>D121+D125-D129</f>
        <v>4770.66</v>
      </c>
      <c r="E133" s="35"/>
      <c r="F133" s="14"/>
    </row>
    <row r="134" spans="1:10">
      <c r="B134" s="85" t="s">
        <v>55</v>
      </c>
      <c r="C134" s="14"/>
      <c r="D134" s="89">
        <f>D122+D126-D130</f>
        <v>193.79999999999995</v>
      </c>
      <c r="E134" s="35"/>
      <c r="F134" s="14"/>
    </row>
    <row r="135" spans="1:10">
      <c r="B135" s="20"/>
      <c r="C135" s="21"/>
      <c r="D135" s="89">
        <f>SUM(D133:D134)</f>
        <v>4964.46</v>
      </c>
      <c r="E135" s="35"/>
      <c r="F135" s="14"/>
    </row>
    <row r="136" spans="1:10">
      <c r="E136" s="14"/>
      <c r="F136" s="92"/>
    </row>
    <row r="137" spans="1:10">
      <c r="E137" s="92" t="s">
        <v>97</v>
      </c>
      <c r="F137" s="14"/>
    </row>
    <row r="138" spans="1:10">
      <c r="E138" s="14"/>
      <c r="F138" s="14"/>
    </row>
    <row r="139" spans="1:10">
      <c r="E139" s="14"/>
      <c r="F139" s="14"/>
    </row>
    <row r="140" spans="1:10">
      <c r="E140" s="14"/>
      <c r="F140" s="14"/>
    </row>
    <row r="142" spans="1:10">
      <c r="A142" s="3">
        <v>6</v>
      </c>
      <c r="B142" s="23" t="s">
        <v>48</v>
      </c>
      <c r="C142" s="24"/>
      <c r="D142" s="124" t="s">
        <v>95</v>
      </c>
      <c r="E142" s="63" t="s">
        <v>96</v>
      </c>
      <c r="F142" s="63" t="s">
        <v>96</v>
      </c>
      <c r="G142" s="117" t="s">
        <v>95</v>
      </c>
      <c r="H142" s="64"/>
      <c r="I142" s="64"/>
      <c r="J142" s="64"/>
    </row>
    <row r="143" spans="1:10">
      <c r="A143" s="3"/>
      <c r="B143" s="23"/>
      <c r="C143" s="55"/>
      <c r="D143" s="125">
        <v>1181</v>
      </c>
      <c r="E143" s="126">
        <v>62</v>
      </c>
      <c r="F143" s="126">
        <v>10</v>
      </c>
      <c r="G143" s="67">
        <f>SUM(D143:F143)</f>
        <v>1253</v>
      </c>
      <c r="H143" s="123" t="s">
        <v>49</v>
      </c>
      <c r="I143" s="123" t="s">
        <v>88</v>
      </c>
      <c r="J143" s="123"/>
    </row>
    <row r="144" spans="1:10">
      <c r="B144" s="94"/>
      <c r="C144" s="55"/>
      <c r="D144" s="65" t="s">
        <v>9</v>
      </c>
      <c r="E144" s="66" t="s">
        <v>10</v>
      </c>
      <c r="F144" s="66" t="s">
        <v>11</v>
      </c>
      <c r="G144" s="118" t="s">
        <v>8</v>
      </c>
      <c r="H144" s="67" t="s">
        <v>50</v>
      </c>
      <c r="I144" s="67" t="s">
        <v>89</v>
      </c>
      <c r="J144" s="67" t="s">
        <v>8</v>
      </c>
    </row>
    <row r="145" spans="2:11">
      <c r="B145" s="13" t="s">
        <v>84</v>
      </c>
      <c r="C145" s="14"/>
      <c r="D145" s="31">
        <v>153384.35999999999</v>
      </c>
      <c r="E145" s="68">
        <v>0</v>
      </c>
      <c r="F145" s="68">
        <v>0</v>
      </c>
      <c r="G145" s="69">
        <f>D145+E145+F145</f>
        <v>153384.35999999999</v>
      </c>
      <c r="H145" s="116">
        <v>430208</v>
      </c>
      <c r="I145" s="116">
        <v>5617.89</v>
      </c>
      <c r="J145" s="116">
        <f>G145+H145+I145</f>
        <v>589210.25</v>
      </c>
    </row>
    <row r="146" spans="2:11" ht="7.5" customHeight="1">
      <c r="B146" s="13"/>
      <c r="C146" s="14"/>
      <c r="D146" s="31"/>
      <c r="E146" s="68"/>
      <c r="F146" s="68"/>
      <c r="G146" s="69"/>
      <c r="H146" s="69"/>
      <c r="I146" s="69"/>
      <c r="J146" s="69"/>
    </row>
    <row r="147" spans="2:11">
      <c r="B147" s="13" t="s">
        <v>25</v>
      </c>
      <c r="C147" s="14"/>
      <c r="D147" s="31">
        <v>422429.03</v>
      </c>
      <c r="E147" s="68">
        <v>27398</v>
      </c>
      <c r="F147" s="68">
        <v>3730</v>
      </c>
      <c r="G147" s="69">
        <f>D147+E147+F147</f>
        <v>453557.03</v>
      </c>
      <c r="H147" s="69">
        <v>78220.97</v>
      </c>
      <c r="I147" s="69">
        <v>1275</v>
      </c>
      <c r="J147" s="69"/>
    </row>
    <row r="148" spans="2:11">
      <c r="B148" s="13" t="s">
        <v>92</v>
      </c>
      <c r="C148" s="14"/>
      <c r="D148" s="31">
        <v>8554.92</v>
      </c>
      <c r="E148" s="68"/>
      <c r="F148" s="68"/>
      <c r="G148" s="69">
        <f t="shared" ref="G148:G149" si="0">D148+E148+F148</f>
        <v>8554.92</v>
      </c>
      <c r="H148" s="69"/>
      <c r="I148" s="69"/>
      <c r="J148" s="69"/>
    </row>
    <row r="149" spans="2:11">
      <c r="B149" s="13" t="s">
        <v>90</v>
      </c>
      <c r="C149" s="14"/>
      <c r="D149" s="31">
        <v>0</v>
      </c>
      <c r="E149" s="68"/>
      <c r="F149" s="68"/>
      <c r="G149" s="69">
        <f t="shared" si="0"/>
        <v>0</v>
      </c>
      <c r="H149" s="69"/>
      <c r="I149" s="69"/>
      <c r="J149" s="69"/>
    </row>
    <row r="150" spans="2:11">
      <c r="B150" s="13" t="s">
        <v>91</v>
      </c>
      <c r="C150" s="14"/>
      <c r="D150" s="34">
        <v>6497.14</v>
      </c>
      <c r="E150" s="71"/>
      <c r="F150" s="71"/>
      <c r="G150" s="72">
        <f t="shared" ref="G150" si="1">D150+E150+F150</f>
        <v>6497.14</v>
      </c>
      <c r="H150" s="72"/>
      <c r="I150" s="72"/>
      <c r="J150" s="72"/>
    </row>
    <row r="151" spans="2:11">
      <c r="B151" s="13"/>
      <c r="C151" s="14"/>
      <c r="D151" s="31">
        <f>SUM(D147:D150)</f>
        <v>437481.09</v>
      </c>
      <c r="E151" s="31">
        <f>SUM(E147:E150)</f>
        <v>27398</v>
      </c>
      <c r="F151" s="31">
        <f>SUM(F147:F150)</f>
        <v>3730</v>
      </c>
      <c r="G151" s="69">
        <f>D151+E151+F151</f>
        <v>468609.09</v>
      </c>
      <c r="H151" s="69">
        <f>SUM(H147:H150)</f>
        <v>78220.97</v>
      </c>
      <c r="I151" s="69">
        <f>SUM(I147:I150)</f>
        <v>1275</v>
      </c>
      <c r="J151" s="69">
        <f>SUM(G151:I151)</f>
        <v>548105.06000000006</v>
      </c>
      <c r="K151" s="79"/>
    </row>
    <row r="152" spans="2:11">
      <c r="B152" s="13"/>
      <c r="C152" s="14"/>
      <c r="D152" s="31"/>
      <c r="E152" s="68"/>
      <c r="F152" s="68"/>
      <c r="G152" s="69"/>
      <c r="H152" s="69"/>
      <c r="I152" s="69"/>
      <c r="J152" s="69"/>
    </row>
    <row r="153" spans="2:11">
      <c r="B153" s="13" t="s">
        <v>22</v>
      </c>
      <c r="C153" s="14"/>
      <c r="D153" s="31">
        <v>-356266.11</v>
      </c>
      <c r="E153" s="68">
        <v>-25663.41</v>
      </c>
      <c r="F153" s="68">
        <v>-4850.78</v>
      </c>
      <c r="G153" s="69">
        <f>D153+E153+F153</f>
        <v>-386780.3</v>
      </c>
      <c r="H153" s="69">
        <v>0</v>
      </c>
      <c r="I153" s="69"/>
      <c r="J153" s="69"/>
    </row>
    <row r="154" spans="2:11">
      <c r="B154" s="13" t="s">
        <v>85</v>
      </c>
      <c r="C154" s="14"/>
      <c r="D154" s="31">
        <v>-90713.23</v>
      </c>
      <c r="E154" s="68"/>
      <c r="F154" s="68"/>
      <c r="G154" s="69">
        <f t="shared" ref="G154:G159" si="2">D154+E154+F154</f>
        <v>-90713.23</v>
      </c>
      <c r="H154" s="69"/>
      <c r="I154" s="69"/>
      <c r="J154" s="69"/>
    </row>
    <row r="155" spans="2:11">
      <c r="B155" s="13" t="s">
        <v>86</v>
      </c>
      <c r="C155" s="14"/>
      <c r="D155" s="31">
        <v>0</v>
      </c>
      <c r="E155" s="68">
        <v>0</v>
      </c>
      <c r="F155" s="68">
        <v>0</v>
      </c>
      <c r="G155" s="69">
        <f t="shared" si="2"/>
        <v>0</v>
      </c>
      <c r="H155" s="69">
        <v>-842.4</v>
      </c>
      <c r="I155" s="69"/>
      <c r="J155" s="69"/>
      <c r="K155" s="79"/>
    </row>
    <row r="156" spans="2:11">
      <c r="B156" s="13" t="s">
        <v>110</v>
      </c>
      <c r="C156" s="14"/>
      <c r="D156" s="31"/>
      <c r="E156" s="68"/>
      <c r="F156" s="68"/>
      <c r="G156" s="69"/>
      <c r="H156" s="69">
        <v>-71493.7</v>
      </c>
      <c r="I156" s="69"/>
      <c r="J156" s="69"/>
      <c r="K156" s="79"/>
    </row>
    <row r="157" spans="2:11">
      <c r="B157" s="13" t="s">
        <v>111</v>
      </c>
      <c r="C157" s="14"/>
      <c r="D157" s="31"/>
      <c r="E157" s="68"/>
      <c r="F157" s="68"/>
      <c r="G157" s="69"/>
      <c r="H157" s="69">
        <v>-6361.15</v>
      </c>
      <c r="I157" s="69"/>
      <c r="J157" s="69"/>
      <c r="K157" s="79"/>
    </row>
    <row r="158" spans="2:11">
      <c r="B158" s="13" t="s">
        <v>87</v>
      </c>
      <c r="C158" s="14"/>
      <c r="D158" s="31">
        <v>-4000</v>
      </c>
      <c r="E158" s="68"/>
      <c r="F158" s="68"/>
      <c r="G158" s="69">
        <f t="shared" si="2"/>
        <v>-4000</v>
      </c>
      <c r="H158" s="69"/>
      <c r="I158" s="69"/>
      <c r="J158" s="69"/>
    </row>
    <row r="159" spans="2:11" ht="13.8">
      <c r="B159" s="13" t="s">
        <v>20</v>
      </c>
      <c r="C159" s="14"/>
      <c r="D159" s="70">
        <f>-1.2-20736-1425.6-78.85-2518.22-0.38</f>
        <v>-24760.25</v>
      </c>
      <c r="E159" s="71">
        <v>-1395.9</v>
      </c>
      <c r="F159" s="71">
        <v>-362.95</v>
      </c>
      <c r="G159" s="72">
        <f t="shared" si="2"/>
        <v>-26519.100000000002</v>
      </c>
      <c r="H159" s="72"/>
      <c r="I159" s="72">
        <v>-83.85</v>
      </c>
      <c r="J159" s="72"/>
      <c r="K159" s="79"/>
    </row>
    <row r="160" spans="2:11" ht="13.8">
      <c r="B160" s="13" t="s">
        <v>23</v>
      </c>
      <c r="C160" s="14"/>
      <c r="D160" s="70">
        <f t="shared" ref="D160:I160" si="3">SUM(D153:D159)</f>
        <v>-475739.58999999997</v>
      </c>
      <c r="E160" s="70">
        <f t="shared" si="3"/>
        <v>-27059.31</v>
      </c>
      <c r="F160" s="70">
        <f t="shared" si="3"/>
        <v>-5213.7299999999996</v>
      </c>
      <c r="G160" s="75">
        <f t="shared" si="3"/>
        <v>-508012.62999999995</v>
      </c>
      <c r="H160" s="73">
        <f t="shared" si="3"/>
        <v>-78697.249999999985</v>
      </c>
      <c r="I160" s="73">
        <f t="shared" si="3"/>
        <v>-83.85</v>
      </c>
      <c r="J160" s="73">
        <f>G160+H160+I160</f>
        <v>-586793.72999999986</v>
      </c>
      <c r="K160" s="81"/>
    </row>
    <row r="161" spans="1:12" ht="13.8">
      <c r="B161" s="13" t="s">
        <v>21</v>
      </c>
      <c r="C161" s="14"/>
      <c r="D161" s="70"/>
      <c r="E161" s="74"/>
      <c r="F161" s="74"/>
      <c r="G161" s="75"/>
      <c r="H161" s="75"/>
      <c r="I161" s="75"/>
      <c r="J161" s="75"/>
    </row>
    <row r="162" spans="1:12" ht="6.75" customHeight="1">
      <c r="B162" s="13"/>
      <c r="C162" s="14"/>
      <c r="D162" s="70"/>
      <c r="E162" s="74"/>
      <c r="F162" s="74"/>
      <c r="G162" s="75"/>
      <c r="H162" s="75"/>
      <c r="I162" s="75"/>
      <c r="J162" s="75"/>
    </row>
    <row r="163" spans="1:12">
      <c r="B163" s="13" t="s">
        <v>19</v>
      </c>
      <c r="C163" s="14"/>
      <c r="D163" s="31">
        <f t="shared" ref="D163:J163" si="4">D151+D160</f>
        <v>-38258.499999999942</v>
      </c>
      <c r="E163" s="31">
        <f t="shared" si="4"/>
        <v>338.68999999999869</v>
      </c>
      <c r="F163" s="31">
        <f t="shared" si="4"/>
        <v>-1483.7299999999996</v>
      </c>
      <c r="G163" s="69">
        <f t="shared" si="4"/>
        <v>-39403.539999999921</v>
      </c>
      <c r="H163" s="69">
        <f t="shared" si="4"/>
        <v>-476.27999999998428</v>
      </c>
      <c r="I163" s="69">
        <f t="shared" si="4"/>
        <v>1191.1500000000001</v>
      </c>
      <c r="J163" s="69">
        <f t="shared" si="4"/>
        <v>-38688.669999999809</v>
      </c>
    </row>
    <row r="164" spans="1:12">
      <c r="B164" s="13"/>
      <c r="C164" s="14"/>
      <c r="D164" s="31"/>
      <c r="E164" s="68"/>
      <c r="F164" s="68"/>
      <c r="G164" s="69"/>
      <c r="H164" s="69"/>
      <c r="I164" s="69"/>
      <c r="J164" s="69"/>
    </row>
    <row r="165" spans="1:12" ht="13.8">
      <c r="B165" s="107" t="s">
        <v>109</v>
      </c>
      <c r="C165" s="14">
        <v>8</v>
      </c>
      <c r="D165" s="70">
        <f t="shared" ref="D165:J165" si="5">D145+D163</f>
        <v>115125.86000000004</v>
      </c>
      <c r="E165" s="70">
        <f t="shared" si="5"/>
        <v>338.68999999999869</v>
      </c>
      <c r="F165" s="70">
        <f t="shared" si="5"/>
        <v>-1483.7299999999996</v>
      </c>
      <c r="G165" s="75">
        <f t="shared" si="5"/>
        <v>113980.82000000007</v>
      </c>
      <c r="H165" s="121">
        <f t="shared" si="5"/>
        <v>429731.72000000003</v>
      </c>
      <c r="I165" s="121">
        <f t="shared" si="5"/>
        <v>6809.0400000000009</v>
      </c>
      <c r="J165" s="121">
        <f t="shared" si="5"/>
        <v>550521.58000000019</v>
      </c>
      <c r="K165" s="81"/>
      <c r="L165" s="79"/>
    </row>
    <row r="166" spans="1:12" ht="7.5" customHeight="1">
      <c r="B166" s="13"/>
      <c r="C166" s="14"/>
      <c r="D166" s="76"/>
      <c r="E166" s="55"/>
      <c r="F166" s="55"/>
      <c r="G166" s="119"/>
      <c r="H166" s="14"/>
      <c r="I166" s="14"/>
    </row>
    <row r="167" spans="1:12">
      <c r="B167" s="13" t="s">
        <v>30</v>
      </c>
      <c r="C167" s="14"/>
      <c r="D167" s="77">
        <f>D165/D168</f>
        <v>1.9359475212058774</v>
      </c>
      <c r="E167" s="77">
        <f>E165/E168</f>
        <v>0.10013263457198242</v>
      </c>
      <c r="F167" s="77">
        <f>F165/F168</f>
        <v>-2.2766503060189152</v>
      </c>
      <c r="G167" s="77">
        <f>G165/G168</f>
        <v>1.7949289174168772</v>
      </c>
      <c r="H167" s="14"/>
      <c r="I167" s="14"/>
    </row>
    <row r="168" spans="1:12">
      <c r="B168" s="13" t="s">
        <v>31</v>
      </c>
      <c r="C168" s="14"/>
      <c r="D168" s="34">
        <f>D160/C165*-1</f>
        <v>59467.448749999996</v>
      </c>
      <c r="E168" s="34">
        <f>E160/C165*-1</f>
        <v>3382.4137500000002</v>
      </c>
      <c r="F168" s="34">
        <f>F160/C165*-1</f>
        <v>651.71624999999995</v>
      </c>
      <c r="G168" s="120">
        <f>G160/C165*-1</f>
        <v>63501.578749999993</v>
      </c>
      <c r="H168" s="14"/>
      <c r="I168" s="14"/>
      <c r="K168" s="79"/>
    </row>
    <row r="169" spans="1:12" ht="3.75" customHeight="1">
      <c r="B169" s="13"/>
      <c r="C169" s="14"/>
      <c r="D169" s="55"/>
      <c r="E169" s="55"/>
      <c r="F169" s="55"/>
      <c r="G169" s="55"/>
      <c r="H169" s="14"/>
      <c r="I169" s="14"/>
    </row>
    <row r="170" spans="1:12" s="14" customFormat="1" ht="13.8">
      <c r="A170" s="12"/>
      <c r="D170" s="78"/>
      <c r="E170" s="35"/>
      <c r="G170" s="16"/>
    </row>
    <row r="171" spans="1:12">
      <c r="B171" s="82"/>
    </row>
    <row r="172" spans="1:12">
      <c r="B172" s="82"/>
    </row>
    <row r="174" spans="1:12">
      <c r="B174" s="2" t="s">
        <v>98</v>
      </c>
    </row>
    <row r="175" spans="1:12">
      <c r="B175" s="2" t="s">
        <v>100</v>
      </c>
    </row>
    <row r="176" spans="1:12">
      <c r="B176" s="17" t="s">
        <v>99</v>
      </c>
    </row>
    <row r="177" spans="2:2">
      <c r="B177" s="17" t="s">
        <v>101</v>
      </c>
    </row>
    <row r="178" spans="2:2">
      <c r="B178" s="17" t="s">
        <v>102</v>
      </c>
    </row>
    <row r="179" spans="2:2">
      <c r="B179" s="17" t="s">
        <v>107</v>
      </c>
    </row>
    <row r="180" spans="2:2">
      <c r="B180" s="17" t="s">
        <v>103</v>
      </c>
    </row>
    <row r="181" spans="2:2">
      <c r="B181" s="17" t="s">
        <v>104</v>
      </c>
    </row>
    <row r="182" spans="2:2">
      <c r="B182" s="17" t="s">
        <v>105</v>
      </c>
    </row>
    <row r="183" spans="2:2">
      <c r="B183" s="17" t="s">
        <v>106</v>
      </c>
    </row>
    <row r="186" spans="2:2">
      <c r="B186" s="2" t="s">
        <v>116</v>
      </c>
    </row>
    <row r="187" spans="2:2">
      <c r="B187" s="17" t="s">
        <v>117</v>
      </c>
    </row>
    <row r="188" spans="2:2">
      <c r="B188" s="17" t="s">
        <v>118</v>
      </c>
    </row>
    <row r="189" spans="2:2">
      <c r="B189" s="17" t="s">
        <v>119</v>
      </c>
    </row>
  </sheetData>
  <mergeCells count="3">
    <mergeCell ref="B2:G2"/>
    <mergeCell ref="A1:G1"/>
    <mergeCell ref="D22:F22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3" manualBreakCount="3">
    <brk id="56" max="16383" man="1"/>
    <brk id="115" max="16383" man="1"/>
    <brk id="171" max="16383" man="1"/>
  </rowBreaks>
  <ignoredErrors>
    <ignoredError sqref="G15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2012-05-15T14:34:12Z</cp:lastPrinted>
  <dcterms:created xsi:type="dcterms:W3CDTF">2001-08-13T15:36:03Z</dcterms:created>
  <dcterms:modified xsi:type="dcterms:W3CDTF">2012-06-07T17:39:07Z</dcterms:modified>
</cp:coreProperties>
</file>