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heets/sheet9.xml" ContentType="application/vnd.openxmlformats-officedocument.spreadsheetml.chart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10.xml" ContentType="application/vnd.openxmlformats-officedocument.spreadsheetml.chart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Default Extension="vml" ContentType="application/vnd.openxmlformats-officedocument.vmlDrawing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chartsheets/sheet1.xml" ContentType="application/vnd.openxmlformats-officedocument.spreadsheetml.chart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" yWindow="-12" windowWidth="7668" windowHeight="8676" tabRatio="681" activeTab="2"/>
  </bookViews>
  <sheets>
    <sheet name="Chart1--Enroll Change" sheetId="30" r:id="rId1"/>
    <sheet name="Enrollment Changes Aug-Sept" sheetId="29" r:id="rId2"/>
    <sheet name="1112Monthly " sheetId="28" r:id="rId3"/>
    <sheet name="1011Monthly" sheetId="26" r:id="rId4"/>
    <sheet name="0910 Monthly " sheetId="25" r:id="rId5"/>
    <sheet name="0809 Monthly" sheetId="24" r:id="rId6"/>
    <sheet name="0708 Monthly" sheetId="23" r:id="rId7"/>
    <sheet name="0607 Monthly" sheetId="22" r:id="rId8"/>
    <sheet name="0405 Monthly" sheetId="20" r:id="rId9"/>
    <sheet name="Retention History" sheetId="21" r:id="rId10"/>
    <sheet name="Combo" sheetId="12" r:id="rId11"/>
    <sheet name="Districts" sheetId="2" r:id="rId12"/>
    <sheet name="Program" sheetId="1" r:id="rId13"/>
    <sheet name="5-Year Chart" sheetId="10" r:id="rId14"/>
    <sheet name="Applications History" sheetId="13" r:id="rId15"/>
    <sheet name="History Chart 1990-2003" sheetId="11" r:id="rId16"/>
    <sheet name="ABR to CCA" sheetId="4" r:id="rId17"/>
    <sheet name="CIS to CUA" sheetId="16" r:id="rId18"/>
    <sheet name="DDE to FEN" sheetId="17" r:id="rId19"/>
    <sheet name="GRA to TDI" sheetId="18" r:id="rId20"/>
    <sheet name="3yr PLA to Sr Only" sheetId="19" r:id="rId21"/>
  </sheets>
  <definedNames>
    <definedName name="_xlnm.Print_Area" localSheetId="8">'0405 Monthly'!$A$2:$BD$42</definedName>
    <definedName name="_xlnm.Print_Area" localSheetId="7">'0607 Monthly'!$A$1:$AL$41</definedName>
    <definedName name="_xlnm.Print_Area" localSheetId="6">'0708 Monthly'!$B$3:$BF$40</definedName>
    <definedName name="_xlnm.Print_Area" localSheetId="5">'0809 Monthly'!$B$2:$AH$39</definedName>
    <definedName name="_xlnm.Print_Area" localSheetId="4">'0910 Monthly '!$C$2:$AN$39</definedName>
    <definedName name="_xlnm.Print_Area" localSheetId="3">'1011Monthly'!$C$2:$BA$39</definedName>
    <definedName name="_xlnm.Print_Area" localSheetId="2">'1112Monthly '!$BB$2:$BH$40</definedName>
    <definedName name="_xlnm.Print_Area" localSheetId="10">Combo!$A$2:$AW$33</definedName>
    <definedName name="_xlnm.Print_Area" localSheetId="11">Districts!$A$1:$AZ$15</definedName>
    <definedName name="_xlnm.Print_Titles" localSheetId="8">'0405 Monthly'!$A:$A</definedName>
    <definedName name="_xlnm.Print_Titles" localSheetId="7">'0607 Monthly'!$A:$A</definedName>
    <definedName name="_xlnm.Print_Titles" localSheetId="6">'0708 Monthly'!$A:$A,'0708 Monthly'!$2:$2</definedName>
    <definedName name="_xlnm.Print_Titles" localSheetId="5">'0809 Monthly'!$A:$A,'0809 Monthly'!$2:$2</definedName>
    <definedName name="_xlnm.Print_Titles" localSheetId="4">'0910 Monthly '!$A:$A,'0910 Monthly '!$2:$2</definedName>
    <definedName name="_xlnm.Print_Titles" localSheetId="3">'1011Monthly'!$A:$B</definedName>
    <definedName name="_xlnm.Print_Titles" localSheetId="2">'1112Monthly '!$A:$B</definedName>
    <definedName name="_xlnm.Print_Titles" localSheetId="10">Combo!$A:$A</definedName>
    <definedName name="_xlnm.Print_Titles" localSheetId="11">Districts!$A:$A</definedName>
    <definedName name="QUOAVE">Combo!$AZ$15</definedName>
  </definedNames>
  <calcPr calcId="125725" fullCalcOnLoad="1"/>
</workbook>
</file>

<file path=xl/calcChain.xml><?xml version="1.0" encoding="utf-8"?>
<calcChain xmlns="http://schemas.openxmlformats.org/spreadsheetml/2006/main">
  <c r="AZ40" i="28"/>
  <c r="AZ30"/>
  <c r="AZ31"/>
  <c r="AZ32"/>
  <c r="AZ33"/>
  <c r="AZ34"/>
  <c r="AZ35"/>
  <c r="AZ36"/>
  <c r="AZ37"/>
  <c r="AZ38"/>
  <c r="AZ39"/>
  <c r="AZ29"/>
  <c r="AZ24"/>
  <c r="AZ6"/>
  <c r="AZ7"/>
  <c r="AZ8"/>
  <c r="AZ9"/>
  <c r="AZ10"/>
  <c r="AZ11"/>
  <c r="AZ12"/>
  <c r="AZ13"/>
  <c r="AZ14"/>
  <c r="AZ15"/>
  <c r="AZ16"/>
  <c r="AZ17"/>
  <c r="AZ18"/>
  <c r="AZ19"/>
  <c r="AZ20"/>
  <c r="AZ21"/>
  <c r="AZ22"/>
  <c r="AZ23"/>
  <c r="AZ5"/>
  <c r="S40"/>
  <c r="AG22" i="29"/>
  <c r="AG21"/>
  <c r="AG20"/>
  <c r="AG19"/>
  <c r="AG18"/>
  <c r="AG17"/>
  <c r="AG16"/>
  <c r="AG15"/>
  <c r="AG14"/>
  <c r="AG13"/>
  <c r="AG12"/>
  <c r="AG10"/>
  <c r="AG9"/>
  <c r="AG8"/>
  <c r="AG7"/>
  <c r="AG6"/>
  <c r="AG5"/>
  <c r="AG4"/>
  <c r="AF22"/>
  <c r="AF21"/>
  <c r="AF20"/>
  <c r="AF19"/>
  <c r="AF18"/>
  <c r="AF17"/>
  <c r="AF16"/>
  <c r="AF15"/>
  <c r="AF14"/>
  <c r="AF13"/>
  <c r="AF12"/>
  <c r="AF10"/>
  <c r="AF9"/>
  <c r="AF8"/>
  <c r="AF7"/>
  <c r="AF6"/>
  <c r="AF5"/>
  <c r="AF4"/>
  <c r="AE22"/>
  <c r="AE21"/>
  <c r="AE20"/>
  <c r="AE19"/>
  <c r="AE18"/>
  <c r="AE17"/>
  <c r="AE16"/>
  <c r="AE15"/>
  <c r="AE14"/>
  <c r="AE13"/>
  <c r="AE12"/>
  <c r="AE10"/>
  <c r="AE9"/>
  <c r="AE8"/>
  <c r="AE7"/>
  <c r="AE6"/>
  <c r="AE5"/>
  <c r="AE4"/>
  <c r="M38"/>
  <c r="M37"/>
  <c r="M36"/>
  <c r="M35"/>
  <c r="M34"/>
  <c r="M33"/>
  <c r="M32"/>
  <c r="M31"/>
  <c r="M30"/>
  <c r="M29"/>
  <c r="M28"/>
  <c r="M22"/>
  <c r="M21"/>
  <c r="M20"/>
  <c r="M19"/>
  <c r="M18"/>
  <c r="M17"/>
  <c r="M16"/>
  <c r="M15"/>
  <c r="M14"/>
  <c r="M13"/>
  <c r="M12"/>
  <c r="M11"/>
  <c r="M10"/>
  <c r="M9"/>
  <c r="M8"/>
  <c r="M7"/>
  <c r="M6"/>
  <c r="M5"/>
  <c r="M4"/>
  <c r="L38"/>
  <c r="L37"/>
  <c r="L36"/>
  <c r="L35"/>
  <c r="L34"/>
  <c r="L33"/>
  <c r="L32"/>
  <c r="L31"/>
  <c r="L30"/>
  <c r="L29"/>
  <c r="L28"/>
  <c r="L22"/>
  <c r="L21"/>
  <c r="L20"/>
  <c r="L19"/>
  <c r="L18"/>
  <c r="L17"/>
  <c r="L16"/>
  <c r="L15"/>
  <c r="L14"/>
  <c r="L13"/>
  <c r="L12"/>
  <c r="L11"/>
  <c r="L10"/>
  <c r="L9"/>
  <c r="L8"/>
  <c r="L7"/>
  <c r="L6"/>
  <c r="L5"/>
  <c r="L4"/>
  <c r="K38"/>
  <c r="K37"/>
  <c r="K36"/>
  <c r="K35"/>
  <c r="K34"/>
  <c r="K33"/>
  <c r="K32"/>
  <c r="K31"/>
  <c r="K30"/>
  <c r="K29"/>
  <c r="K28"/>
  <c r="K22"/>
  <c r="K21"/>
  <c r="K20"/>
  <c r="K19"/>
  <c r="K18"/>
  <c r="K17"/>
  <c r="K16"/>
  <c r="K15"/>
  <c r="K14"/>
  <c r="K13"/>
  <c r="K12"/>
  <c r="K11"/>
  <c r="K10"/>
  <c r="K9"/>
  <c r="K8"/>
  <c r="K7"/>
  <c r="K6"/>
  <c r="K5"/>
  <c r="K4"/>
  <c r="K24" i="25"/>
  <c r="K23"/>
  <c r="K22"/>
  <c r="K21"/>
  <c r="K20"/>
  <c r="K19"/>
  <c r="K18"/>
  <c r="K17"/>
  <c r="K16"/>
  <c r="K15"/>
  <c r="K14"/>
  <c r="K13"/>
  <c r="K12"/>
  <c r="K11"/>
  <c r="K10"/>
  <c r="K9"/>
  <c r="K8"/>
  <c r="K7"/>
  <c r="K6"/>
  <c r="K5"/>
  <c r="K39"/>
  <c r="K38"/>
  <c r="K37"/>
  <c r="K36"/>
  <c r="K35"/>
  <c r="K34"/>
  <c r="K33"/>
  <c r="K32"/>
  <c r="K31"/>
  <c r="K30"/>
  <c r="K29"/>
  <c r="K28"/>
  <c r="I38" i="29"/>
  <c r="I37"/>
  <c r="I36"/>
  <c r="I35"/>
  <c r="I34"/>
  <c r="I33"/>
  <c r="I32"/>
  <c r="I31"/>
  <c r="I30"/>
  <c r="I29"/>
  <c r="I28"/>
  <c r="I22"/>
  <c r="I21"/>
  <c r="I20"/>
  <c r="I19"/>
  <c r="I18"/>
  <c r="I17"/>
  <c r="I16"/>
  <c r="I15"/>
  <c r="I14"/>
  <c r="I13"/>
  <c r="I12"/>
  <c r="I11"/>
  <c r="I10"/>
  <c r="I9"/>
  <c r="I8"/>
  <c r="I7"/>
  <c r="I6"/>
  <c r="I5"/>
  <c r="I4"/>
  <c r="H38"/>
  <c r="H37"/>
  <c r="H36"/>
  <c r="H35"/>
  <c r="H34"/>
  <c r="H33"/>
  <c r="H32"/>
  <c r="H31"/>
  <c r="H30"/>
  <c r="H29"/>
  <c r="H28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G38"/>
  <c r="G37"/>
  <c r="G36"/>
  <c r="G35"/>
  <c r="G34"/>
  <c r="G33"/>
  <c r="G32"/>
  <c r="G31"/>
  <c r="G30"/>
  <c r="G29"/>
  <c r="G28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T38"/>
  <c r="T37"/>
  <c r="T36"/>
  <c r="T35"/>
  <c r="T34"/>
  <c r="T33"/>
  <c r="T32"/>
  <c r="T31"/>
  <c r="T30"/>
  <c r="T29"/>
  <c r="T28"/>
  <c r="T22"/>
  <c r="T21"/>
  <c r="T20"/>
  <c r="T19"/>
  <c r="T18"/>
  <c r="T17"/>
  <c r="T16"/>
  <c r="T15"/>
  <c r="T14"/>
  <c r="T13"/>
  <c r="T12"/>
  <c r="T11"/>
  <c r="T10"/>
  <c r="T9"/>
  <c r="T8"/>
  <c r="T7"/>
  <c r="T6"/>
  <c r="T5"/>
  <c r="T4"/>
  <c r="T23" s="1"/>
  <c r="D46" s="1"/>
  <c r="S38"/>
  <c r="S37"/>
  <c r="V37" s="1"/>
  <c r="S36"/>
  <c r="S35"/>
  <c r="V35" s="1"/>
  <c r="S34"/>
  <c r="S33"/>
  <c r="V33" s="1"/>
  <c r="S32"/>
  <c r="S31"/>
  <c r="V31" s="1"/>
  <c r="S30"/>
  <c r="S29"/>
  <c r="V29" s="1"/>
  <c r="S28"/>
  <c r="S22"/>
  <c r="S21"/>
  <c r="S20"/>
  <c r="S19"/>
  <c r="S18"/>
  <c r="S17"/>
  <c r="S16"/>
  <c r="S15"/>
  <c r="S14"/>
  <c r="S13"/>
  <c r="S12"/>
  <c r="S11"/>
  <c r="S10"/>
  <c r="S9"/>
  <c r="S8"/>
  <c r="S7"/>
  <c r="S6"/>
  <c r="S5"/>
  <c r="S4"/>
  <c r="S23" s="1"/>
  <c r="C46" s="1"/>
  <c r="U38"/>
  <c r="U37"/>
  <c r="U36"/>
  <c r="U35"/>
  <c r="U34"/>
  <c r="U33"/>
  <c r="U32"/>
  <c r="U31"/>
  <c r="U30"/>
  <c r="U29"/>
  <c r="U39" s="1"/>
  <c r="U28"/>
  <c r="U22"/>
  <c r="U21"/>
  <c r="U20"/>
  <c r="U19"/>
  <c r="U18"/>
  <c r="U17"/>
  <c r="U16"/>
  <c r="U15"/>
  <c r="U14"/>
  <c r="U13"/>
  <c r="U12"/>
  <c r="U11"/>
  <c r="U10"/>
  <c r="U9"/>
  <c r="U8"/>
  <c r="U7"/>
  <c r="U6"/>
  <c r="U5"/>
  <c r="U4"/>
  <c r="U23" s="1"/>
  <c r="E46" s="1"/>
  <c r="Q38"/>
  <c r="Q37"/>
  <c r="Q36"/>
  <c r="Q35"/>
  <c r="Q34"/>
  <c r="Q33"/>
  <c r="Q32"/>
  <c r="Q31"/>
  <c r="Q30"/>
  <c r="Q29"/>
  <c r="Q39" s="1"/>
  <c r="Q28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P38"/>
  <c r="P37"/>
  <c r="P36"/>
  <c r="P35"/>
  <c r="P34"/>
  <c r="P33"/>
  <c r="P32"/>
  <c r="P31"/>
  <c r="P30"/>
  <c r="P29"/>
  <c r="P28"/>
  <c r="P22"/>
  <c r="P21"/>
  <c r="P20"/>
  <c r="P19"/>
  <c r="P18"/>
  <c r="P17"/>
  <c r="P16"/>
  <c r="P15"/>
  <c r="P14"/>
  <c r="P13"/>
  <c r="P12"/>
  <c r="P11"/>
  <c r="P10"/>
  <c r="P9"/>
  <c r="P8"/>
  <c r="P7"/>
  <c r="P6"/>
  <c r="P5"/>
  <c r="P4"/>
  <c r="O38"/>
  <c r="O37"/>
  <c r="O36"/>
  <c r="O35"/>
  <c r="O34"/>
  <c r="O33"/>
  <c r="O32"/>
  <c r="O31"/>
  <c r="O30"/>
  <c r="O29"/>
  <c r="O28"/>
  <c r="O22"/>
  <c r="O21"/>
  <c r="O20"/>
  <c r="O19"/>
  <c r="O18"/>
  <c r="O17"/>
  <c r="O16"/>
  <c r="O15"/>
  <c r="O14"/>
  <c r="O13"/>
  <c r="O12"/>
  <c r="O11"/>
  <c r="O10"/>
  <c r="O9"/>
  <c r="O8"/>
  <c r="O7"/>
  <c r="O6"/>
  <c r="O5"/>
  <c r="O4"/>
  <c r="G42"/>
  <c r="G49"/>
  <c r="G47"/>
  <c r="G46"/>
  <c r="G45"/>
  <c r="G44"/>
  <c r="G43"/>
  <c r="H35" i="28"/>
  <c r="Y22" i="29"/>
  <c r="Y21"/>
  <c r="Y20"/>
  <c r="Y19"/>
  <c r="Y18"/>
  <c r="Y17"/>
  <c r="Y16"/>
  <c r="Y15"/>
  <c r="Y14"/>
  <c r="Y13"/>
  <c r="Y12"/>
  <c r="Y11"/>
  <c r="Y10"/>
  <c r="Y9"/>
  <c r="Y8"/>
  <c r="Y7"/>
  <c r="Y6"/>
  <c r="Y5"/>
  <c r="Y23" s="1"/>
  <c r="E47" s="1"/>
  <c r="Y4"/>
  <c r="X22"/>
  <c r="X21"/>
  <c r="X20"/>
  <c r="X19"/>
  <c r="X18"/>
  <c r="X17"/>
  <c r="X16"/>
  <c r="X15"/>
  <c r="X14"/>
  <c r="X13"/>
  <c r="X12"/>
  <c r="X11"/>
  <c r="X10"/>
  <c r="X9"/>
  <c r="X8"/>
  <c r="X7"/>
  <c r="X6"/>
  <c r="X5"/>
  <c r="X4"/>
  <c r="W22"/>
  <c r="W21"/>
  <c r="Z21" s="1"/>
  <c r="W20"/>
  <c r="W19"/>
  <c r="Z19" s="1"/>
  <c r="W18"/>
  <c r="W17"/>
  <c r="Z17" s="1"/>
  <c r="W16"/>
  <c r="W15"/>
  <c r="Z15" s="1"/>
  <c r="W14"/>
  <c r="W13"/>
  <c r="Z13" s="1"/>
  <c r="W12"/>
  <c r="W11"/>
  <c r="Z11" s="1"/>
  <c r="W10"/>
  <c r="W9"/>
  <c r="Z9" s="1"/>
  <c r="W8"/>
  <c r="W7"/>
  <c r="Z7" s="1"/>
  <c r="W6"/>
  <c r="W5"/>
  <c r="Z5" s="1"/>
  <c r="Z23" s="1"/>
  <c r="F47" s="1"/>
  <c r="W4"/>
  <c r="T39" i="26"/>
  <c r="T38"/>
  <c r="T37"/>
  <c r="T36"/>
  <c r="T35"/>
  <c r="T34"/>
  <c r="T33"/>
  <c r="T32"/>
  <c r="T31"/>
  <c r="T30"/>
  <c r="T29"/>
  <c r="T28"/>
  <c r="T24"/>
  <c r="T23"/>
  <c r="T22"/>
  <c r="T21"/>
  <c r="T20"/>
  <c r="T19"/>
  <c r="T18"/>
  <c r="T17"/>
  <c r="T16"/>
  <c r="T15"/>
  <c r="T14"/>
  <c r="T13"/>
  <c r="T12"/>
  <c r="T11"/>
  <c r="T10"/>
  <c r="T9"/>
  <c r="T8"/>
  <c r="T7"/>
  <c r="T6"/>
  <c r="T5"/>
  <c r="AH22" i="29"/>
  <c r="AH21"/>
  <c r="AH20"/>
  <c r="AH19"/>
  <c r="AH18"/>
  <c r="AH17"/>
  <c r="AH16"/>
  <c r="AH15"/>
  <c r="AH14"/>
  <c r="AH13"/>
  <c r="AH12"/>
  <c r="AH10"/>
  <c r="AH9"/>
  <c r="AH8"/>
  <c r="AH7"/>
  <c r="AH6"/>
  <c r="AH5"/>
  <c r="AH4"/>
  <c r="AG23"/>
  <c r="E49" s="1"/>
  <c r="AF23"/>
  <c r="D49" s="1"/>
  <c r="E25" i="20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Y38" i="29"/>
  <c r="X38"/>
  <c r="W38"/>
  <c r="Z38" s="1"/>
  <c r="Y37"/>
  <c r="X37"/>
  <c r="W37"/>
  <c r="Z37" s="1"/>
  <c r="Y36"/>
  <c r="X36"/>
  <c r="W36"/>
  <c r="Z36" s="1"/>
  <c r="Y35"/>
  <c r="X35"/>
  <c r="W35"/>
  <c r="Z35" s="1"/>
  <c r="Y34"/>
  <c r="X34"/>
  <c r="W34"/>
  <c r="Z34" s="1"/>
  <c r="Y33"/>
  <c r="X33"/>
  <c r="W33"/>
  <c r="Z33" s="1"/>
  <c r="Y32"/>
  <c r="X32"/>
  <c r="W32"/>
  <c r="Z32" s="1"/>
  <c r="Y31"/>
  <c r="X31"/>
  <c r="W31"/>
  <c r="Z31" s="1"/>
  <c r="Y30"/>
  <c r="X30"/>
  <c r="W30"/>
  <c r="Z30" s="1"/>
  <c r="Y29"/>
  <c r="Y39" s="1"/>
  <c r="X29"/>
  <c r="W29"/>
  <c r="Z29" s="1"/>
  <c r="Y28"/>
  <c r="X28"/>
  <c r="X39" s="1"/>
  <c r="W28"/>
  <c r="Z28" s="1"/>
  <c r="Z22"/>
  <c r="Z20"/>
  <c r="Z18"/>
  <c r="Z16"/>
  <c r="Z14"/>
  <c r="Z12"/>
  <c r="Z10"/>
  <c r="Z8"/>
  <c r="Z6"/>
  <c r="Z4"/>
  <c r="X23"/>
  <c r="D47" s="1"/>
  <c r="V38"/>
  <c r="V36"/>
  <c r="V34"/>
  <c r="V32"/>
  <c r="V30"/>
  <c r="V28"/>
  <c r="T39"/>
  <c r="V22"/>
  <c r="V21"/>
  <c r="V20"/>
  <c r="V19"/>
  <c r="V18"/>
  <c r="V17"/>
  <c r="V16"/>
  <c r="V15"/>
  <c r="V14"/>
  <c r="V13"/>
  <c r="V12"/>
  <c r="V11"/>
  <c r="V10"/>
  <c r="V9"/>
  <c r="V8"/>
  <c r="V7"/>
  <c r="V6"/>
  <c r="V5"/>
  <c r="V4"/>
  <c r="V23" s="1"/>
  <c r="F46" s="1"/>
  <c r="P39"/>
  <c r="R38"/>
  <c r="R37"/>
  <c r="R36"/>
  <c r="R35"/>
  <c r="R34"/>
  <c r="R33"/>
  <c r="R32"/>
  <c r="R31"/>
  <c r="R30"/>
  <c r="R29"/>
  <c r="R28"/>
  <c r="Q23"/>
  <c r="E45" s="1"/>
  <c r="P23"/>
  <c r="D45" s="1"/>
  <c r="R22"/>
  <c r="R21"/>
  <c r="R20"/>
  <c r="R19"/>
  <c r="R18"/>
  <c r="R17"/>
  <c r="R16"/>
  <c r="R15"/>
  <c r="R14"/>
  <c r="R13"/>
  <c r="R12"/>
  <c r="R11"/>
  <c r="R10"/>
  <c r="R9"/>
  <c r="R8"/>
  <c r="R7"/>
  <c r="R6"/>
  <c r="R5"/>
  <c r="R4"/>
  <c r="M39"/>
  <c r="N38"/>
  <c r="N37"/>
  <c r="N36"/>
  <c r="N35"/>
  <c r="N34"/>
  <c r="N33"/>
  <c r="N32"/>
  <c r="N31"/>
  <c r="N30"/>
  <c r="N29"/>
  <c r="N28"/>
  <c r="M23"/>
  <c r="E44"/>
  <c r="N22"/>
  <c r="N21"/>
  <c r="N20"/>
  <c r="N19"/>
  <c r="N18"/>
  <c r="N17"/>
  <c r="N16"/>
  <c r="N15"/>
  <c r="N14"/>
  <c r="N13"/>
  <c r="N12"/>
  <c r="N11"/>
  <c r="N10"/>
  <c r="N9"/>
  <c r="N8"/>
  <c r="N7"/>
  <c r="N6"/>
  <c r="N5"/>
  <c r="N4"/>
  <c r="E38"/>
  <c r="E37"/>
  <c r="E36"/>
  <c r="E35"/>
  <c r="E34"/>
  <c r="E33"/>
  <c r="E32"/>
  <c r="E31"/>
  <c r="E30"/>
  <c r="E29"/>
  <c r="E28"/>
  <c r="E39" s="1"/>
  <c r="E42" s="1"/>
  <c r="D38"/>
  <c r="D37"/>
  <c r="F37" s="1"/>
  <c r="D36"/>
  <c r="D35"/>
  <c r="F35" s="1"/>
  <c r="D34"/>
  <c r="D33"/>
  <c r="F33" s="1"/>
  <c r="D32"/>
  <c r="D31"/>
  <c r="F31" s="1"/>
  <c r="D30"/>
  <c r="D29"/>
  <c r="F29" s="1"/>
  <c r="D28"/>
  <c r="C38"/>
  <c r="C37"/>
  <c r="C36"/>
  <c r="C35"/>
  <c r="C34"/>
  <c r="C33"/>
  <c r="C32"/>
  <c r="C31"/>
  <c r="C30"/>
  <c r="C29"/>
  <c r="C28"/>
  <c r="C39" s="1"/>
  <c r="J38"/>
  <c r="J37"/>
  <c r="J36"/>
  <c r="J35"/>
  <c r="J34"/>
  <c r="J33"/>
  <c r="J32"/>
  <c r="J31"/>
  <c r="J30"/>
  <c r="J29"/>
  <c r="J28"/>
  <c r="I39"/>
  <c r="H39"/>
  <c r="G39"/>
  <c r="I23"/>
  <c r="E43"/>
  <c r="J22"/>
  <c r="J21"/>
  <c r="J20"/>
  <c r="J19"/>
  <c r="J18"/>
  <c r="J17"/>
  <c r="J16"/>
  <c r="J15"/>
  <c r="J14"/>
  <c r="J13"/>
  <c r="J12"/>
  <c r="J11"/>
  <c r="J10"/>
  <c r="J9"/>
  <c r="J8"/>
  <c r="J7"/>
  <c r="J6"/>
  <c r="J5"/>
  <c r="J4"/>
  <c r="F38"/>
  <c r="F36"/>
  <c r="F34"/>
  <c r="F32"/>
  <c r="F30"/>
  <c r="F28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23"/>
  <c r="D22"/>
  <c r="D21"/>
  <c r="D20"/>
  <c r="D19"/>
  <c r="D18"/>
  <c r="D17"/>
  <c r="D16"/>
  <c r="D15"/>
  <c r="D14"/>
  <c r="D13"/>
  <c r="D12"/>
  <c r="D11"/>
  <c r="D10"/>
  <c r="D9"/>
  <c r="D8"/>
  <c r="D7"/>
  <c r="D6"/>
  <c r="D5"/>
  <c r="C22"/>
  <c r="F22" s="1"/>
  <c r="C21"/>
  <c r="F21" s="1"/>
  <c r="C20"/>
  <c r="F20" s="1"/>
  <c r="C19"/>
  <c r="F19" s="1"/>
  <c r="C18"/>
  <c r="F18" s="1"/>
  <c r="C17"/>
  <c r="F17" s="1"/>
  <c r="C16"/>
  <c r="F16" s="1"/>
  <c r="C15"/>
  <c r="F15" s="1"/>
  <c r="C14"/>
  <c r="F14" s="1"/>
  <c r="C13"/>
  <c r="F13" s="1"/>
  <c r="C12"/>
  <c r="F12" s="1"/>
  <c r="C11"/>
  <c r="F11" s="1"/>
  <c r="C10"/>
  <c r="F10" s="1"/>
  <c r="C9"/>
  <c r="F9" s="1"/>
  <c r="C8"/>
  <c r="F8" s="1"/>
  <c r="C7"/>
  <c r="F7" s="1"/>
  <c r="C6"/>
  <c r="F6" s="1"/>
  <c r="C5"/>
  <c r="F5" s="1"/>
  <c r="C4"/>
  <c r="D4"/>
  <c r="D23"/>
  <c r="B39"/>
  <c r="B23"/>
  <c r="K39" i="28"/>
  <c r="K38"/>
  <c r="K37"/>
  <c r="K36"/>
  <c r="K35"/>
  <c r="K34"/>
  <c r="K33"/>
  <c r="K32"/>
  <c r="K31"/>
  <c r="M31"/>
  <c r="K30"/>
  <c r="K29"/>
  <c r="BP40"/>
  <c r="BP39"/>
  <c r="BP38"/>
  <c r="BP37"/>
  <c r="BP36"/>
  <c r="BP35"/>
  <c r="BP34"/>
  <c r="BP33"/>
  <c r="BP32"/>
  <c r="BP31"/>
  <c r="BP30"/>
  <c r="BP29"/>
  <c r="BP24"/>
  <c r="BP23"/>
  <c r="BP22"/>
  <c r="BP21"/>
  <c r="BP20"/>
  <c r="BP19"/>
  <c r="BP18"/>
  <c r="BP17"/>
  <c r="BP16"/>
  <c r="BP15"/>
  <c r="BP14"/>
  <c r="BP13"/>
  <c r="BP12"/>
  <c r="BP11"/>
  <c r="BP10"/>
  <c r="BP9"/>
  <c r="BP8"/>
  <c r="BP7"/>
  <c r="BP6"/>
  <c r="BH39"/>
  <c r="BH38"/>
  <c r="BH37"/>
  <c r="BH36"/>
  <c r="BH35"/>
  <c r="BH34"/>
  <c r="BH33"/>
  <c r="BH32"/>
  <c r="BH31"/>
  <c r="BH30"/>
  <c r="BH29"/>
  <c r="BH23"/>
  <c r="BH22"/>
  <c r="BH21"/>
  <c r="BH20"/>
  <c r="BH19"/>
  <c r="BH18"/>
  <c r="BH17"/>
  <c r="BH16"/>
  <c r="BH15"/>
  <c r="BH14"/>
  <c r="BH13"/>
  <c r="BH12"/>
  <c r="BH11"/>
  <c r="BH10"/>
  <c r="BH9"/>
  <c r="BH8"/>
  <c r="BH7"/>
  <c r="BH6"/>
  <c r="AR39"/>
  <c r="AR38"/>
  <c r="AR37"/>
  <c r="AR36"/>
  <c r="AR35"/>
  <c r="AR34"/>
  <c r="AR33"/>
  <c r="AR32"/>
  <c r="AR31"/>
  <c r="AR30"/>
  <c r="AR29"/>
  <c r="AR23"/>
  <c r="AR22"/>
  <c r="AR21"/>
  <c r="AR20"/>
  <c r="AR19"/>
  <c r="AR18"/>
  <c r="AR17"/>
  <c r="AR16"/>
  <c r="AR15"/>
  <c r="AR14"/>
  <c r="AR13"/>
  <c r="AR12"/>
  <c r="AR11"/>
  <c r="AR10"/>
  <c r="AR9"/>
  <c r="AR8"/>
  <c r="AR7"/>
  <c r="AR6"/>
  <c r="AJ39"/>
  <c r="AJ38"/>
  <c r="AJ37"/>
  <c r="AJ36"/>
  <c r="AJ35"/>
  <c r="AJ34"/>
  <c r="AJ33"/>
  <c r="AJ32"/>
  <c r="AJ31"/>
  <c r="AJ30"/>
  <c r="AJ29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AJ5"/>
  <c r="AB39"/>
  <c r="AB38"/>
  <c r="AB37"/>
  <c r="AB36"/>
  <c r="AB35"/>
  <c r="AB34"/>
  <c r="AB33"/>
  <c r="AB32"/>
  <c r="AB31"/>
  <c r="AB30"/>
  <c r="AB29"/>
  <c r="T40"/>
  <c r="T39"/>
  <c r="T38"/>
  <c r="T37"/>
  <c r="T36"/>
  <c r="T35"/>
  <c r="T34"/>
  <c r="T33"/>
  <c r="T32"/>
  <c r="T31"/>
  <c r="T30"/>
  <c r="T29"/>
  <c r="T23"/>
  <c r="T22"/>
  <c r="T21"/>
  <c r="T20"/>
  <c r="T19"/>
  <c r="T18"/>
  <c r="T17"/>
  <c r="T16"/>
  <c r="T15"/>
  <c r="T14"/>
  <c r="T13"/>
  <c r="T12"/>
  <c r="T11"/>
  <c r="T10"/>
  <c r="T9"/>
  <c r="T8"/>
  <c r="T7"/>
  <c r="T6"/>
  <c r="M39"/>
  <c r="M38"/>
  <c r="M37"/>
  <c r="M36"/>
  <c r="M35"/>
  <c r="M34"/>
  <c r="M33"/>
  <c r="M32"/>
  <c r="M30"/>
  <c r="M29"/>
  <c r="CF40"/>
  <c r="CF39"/>
  <c r="CF38"/>
  <c r="CF37"/>
  <c r="CF36"/>
  <c r="CF35"/>
  <c r="CF34"/>
  <c r="CF33"/>
  <c r="CF32"/>
  <c r="CF31"/>
  <c r="CF30"/>
  <c r="CF29"/>
  <c r="CF24"/>
  <c r="CF23"/>
  <c r="CF22"/>
  <c r="CF21"/>
  <c r="CF20"/>
  <c r="CF19"/>
  <c r="CF18"/>
  <c r="CF17"/>
  <c r="CF16"/>
  <c r="CF15"/>
  <c r="CF14"/>
  <c r="CF13"/>
  <c r="CF12"/>
  <c r="CF11"/>
  <c r="CF10"/>
  <c r="CF9"/>
  <c r="CF8"/>
  <c r="CF7"/>
  <c r="CF6"/>
  <c r="CF5"/>
  <c r="BX40"/>
  <c r="BX39"/>
  <c r="BX38"/>
  <c r="BX37"/>
  <c r="BX36"/>
  <c r="BX35"/>
  <c r="BX34"/>
  <c r="BX33"/>
  <c r="BX32"/>
  <c r="BX31"/>
  <c r="BX30"/>
  <c r="BX29"/>
  <c r="BX24"/>
  <c r="BX23"/>
  <c r="BX22"/>
  <c r="BX21"/>
  <c r="BX20"/>
  <c r="BX19"/>
  <c r="BX18"/>
  <c r="BX17"/>
  <c r="BX16"/>
  <c r="BX15"/>
  <c r="BX14"/>
  <c r="BX13"/>
  <c r="BX12"/>
  <c r="BX11"/>
  <c r="BX10"/>
  <c r="BX9"/>
  <c r="BX8"/>
  <c r="BX7"/>
  <c r="BX6"/>
  <c r="BX5"/>
  <c r="BP5"/>
  <c r="BH5"/>
  <c r="AR5"/>
  <c r="T5"/>
  <c r="U5" i="26"/>
  <c r="F30" i="28"/>
  <c r="F31"/>
  <c r="F32"/>
  <c r="F33"/>
  <c r="F34"/>
  <c r="F35"/>
  <c r="F36"/>
  <c r="F37"/>
  <c r="F38"/>
  <c r="F39"/>
  <c r="F29"/>
  <c r="D40"/>
  <c r="E40"/>
  <c r="C40"/>
  <c r="H24"/>
  <c r="K12"/>
  <c r="M12"/>
  <c r="K13"/>
  <c r="M13"/>
  <c r="K14"/>
  <c r="M14"/>
  <c r="K15"/>
  <c r="M15"/>
  <c r="K16"/>
  <c r="M16"/>
  <c r="K17"/>
  <c r="M17"/>
  <c r="K18"/>
  <c r="M18"/>
  <c r="K19"/>
  <c r="M19"/>
  <c r="K20"/>
  <c r="M20"/>
  <c r="K21"/>
  <c r="M21"/>
  <c r="K22"/>
  <c r="M22"/>
  <c r="K23"/>
  <c r="M23"/>
  <c r="I24"/>
  <c r="J24"/>
  <c r="B55"/>
  <c r="CC40"/>
  <c r="CB40"/>
  <c r="CA40"/>
  <c r="BZ40"/>
  <c r="BU40"/>
  <c r="CD40"/>
  <c r="BT40"/>
  <c r="BS40"/>
  <c r="BR40"/>
  <c r="BM40"/>
  <c r="BL40"/>
  <c r="BK40"/>
  <c r="BJ40"/>
  <c r="BE40"/>
  <c r="BH40"/>
  <c r="BD40"/>
  <c r="BC40"/>
  <c r="BB40"/>
  <c r="AW40"/>
  <c r="AV40"/>
  <c r="AU40"/>
  <c r="AT40"/>
  <c r="AO40"/>
  <c r="AR40"/>
  <c r="AN40"/>
  <c r="AM40"/>
  <c r="AL40"/>
  <c r="AG40"/>
  <c r="AJ40"/>
  <c r="AF40"/>
  <c r="AE40"/>
  <c r="AD40"/>
  <c r="Y40"/>
  <c r="AB40"/>
  <c r="X40"/>
  <c r="W40"/>
  <c r="V40"/>
  <c r="K40"/>
  <c r="M40"/>
  <c r="J40"/>
  <c r="I40"/>
  <c r="H40"/>
  <c r="CE39"/>
  <c r="CD39"/>
  <c r="BW39"/>
  <c r="BV39"/>
  <c r="BO39"/>
  <c r="BN39"/>
  <c r="BG39"/>
  <c r="BF39"/>
  <c r="AY39"/>
  <c r="AX39"/>
  <c r="AQ39"/>
  <c r="AP39"/>
  <c r="AI39"/>
  <c r="AH39"/>
  <c r="AA39"/>
  <c r="Z39"/>
  <c r="S39"/>
  <c r="L39"/>
  <c r="CE38"/>
  <c r="CD38"/>
  <c r="BW38"/>
  <c r="BV38"/>
  <c r="BO38"/>
  <c r="BN38"/>
  <c r="BG38"/>
  <c r="BF38"/>
  <c r="AY38"/>
  <c r="AX38"/>
  <c r="AQ38"/>
  <c r="AP38"/>
  <c r="AI38"/>
  <c r="AH38"/>
  <c r="AA38"/>
  <c r="Z38"/>
  <c r="S38"/>
  <c r="L38"/>
  <c r="CE37"/>
  <c r="CD37"/>
  <c r="BW37"/>
  <c r="BV37"/>
  <c r="BO37"/>
  <c r="BN37"/>
  <c r="BG37"/>
  <c r="BF37"/>
  <c r="AY37"/>
  <c r="AX37"/>
  <c r="AQ37"/>
  <c r="AP37"/>
  <c r="AI37"/>
  <c r="AH37"/>
  <c r="AA37"/>
  <c r="Z37"/>
  <c r="S37"/>
  <c r="L37"/>
  <c r="CE36"/>
  <c r="CD36"/>
  <c r="BW36"/>
  <c r="BV36"/>
  <c r="BO36"/>
  <c r="BN36"/>
  <c r="BG36"/>
  <c r="BF36"/>
  <c r="AY36"/>
  <c r="AX36"/>
  <c r="AQ36"/>
  <c r="AP36"/>
  <c r="AI36"/>
  <c r="AH36"/>
  <c r="AA36"/>
  <c r="Z36"/>
  <c r="S36"/>
  <c r="L36"/>
  <c r="CE35"/>
  <c r="CD35"/>
  <c r="BW35"/>
  <c r="BV35"/>
  <c r="BO35"/>
  <c r="BN35"/>
  <c r="BG35"/>
  <c r="BF35"/>
  <c r="AY35"/>
  <c r="AX35"/>
  <c r="AQ35"/>
  <c r="AP35"/>
  <c r="AI35"/>
  <c r="AH35"/>
  <c r="AA35"/>
  <c r="Z35"/>
  <c r="S35"/>
  <c r="L35"/>
  <c r="CE34"/>
  <c r="CD34"/>
  <c r="BW34"/>
  <c r="BV34"/>
  <c r="BO34"/>
  <c r="BN34"/>
  <c r="BG34"/>
  <c r="BF34"/>
  <c r="AY34"/>
  <c r="AX34"/>
  <c r="AQ34"/>
  <c r="AP34"/>
  <c r="AI34"/>
  <c r="AH34"/>
  <c r="AA34"/>
  <c r="Z34"/>
  <c r="S34"/>
  <c r="L34"/>
  <c r="CE33"/>
  <c r="CD33"/>
  <c r="BW33"/>
  <c r="BV33"/>
  <c r="BO33"/>
  <c r="BN33"/>
  <c r="BG33"/>
  <c r="BF33"/>
  <c r="AY33"/>
  <c r="AX33"/>
  <c r="AQ33"/>
  <c r="AP33"/>
  <c r="AI33"/>
  <c r="AH33"/>
  <c r="AA33"/>
  <c r="Z33"/>
  <c r="S33"/>
  <c r="L33"/>
  <c r="CE32"/>
  <c r="CD32"/>
  <c r="BW32"/>
  <c r="BV32"/>
  <c r="BO32"/>
  <c r="BN32"/>
  <c r="BG32"/>
  <c r="BF32"/>
  <c r="AY32"/>
  <c r="AX32"/>
  <c r="AQ32"/>
  <c r="AP32"/>
  <c r="AI32"/>
  <c r="AH32"/>
  <c r="AA32"/>
  <c r="Z32"/>
  <c r="S32"/>
  <c r="L32"/>
  <c r="CE31"/>
  <c r="CD31"/>
  <c r="BW31"/>
  <c r="BV31"/>
  <c r="BO31"/>
  <c r="BN31"/>
  <c r="BG31"/>
  <c r="BF31"/>
  <c r="AY31"/>
  <c r="AX31"/>
  <c r="AQ31"/>
  <c r="AP31"/>
  <c r="AI31"/>
  <c r="AH31"/>
  <c r="AA31"/>
  <c r="Z31"/>
  <c r="S31"/>
  <c r="CE30"/>
  <c r="CD30"/>
  <c r="BW30"/>
  <c r="BV30"/>
  <c r="BO30"/>
  <c r="BN30"/>
  <c r="BG30"/>
  <c r="BF30"/>
  <c r="AY30"/>
  <c r="AX30"/>
  <c r="AQ30"/>
  <c r="AP30"/>
  <c r="AI30"/>
  <c r="AH30"/>
  <c r="AA30"/>
  <c r="S30"/>
  <c r="L30"/>
  <c r="CE29"/>
  <c r="CD29"/>
  <c r="BW29"/>
  <c r="BV29"/>
  <c r="BO29"/>
  <c r="BN29"/>
  <c r="BG29"/>
  <c r="BF29"/>
  <c r="AY29"/>
  <c r="AX29"/>
  <c r="AQ29"/>
  <c r="AP29"/>
  <c r="AI29"/>
  <c r="AH29"/>
  <c r="AA29"/>
  <c r="Z29"/>
  <c r="S29"/>
  <c r="L29"/>
  <c r="BU24"/>
  <c r="BT24"/>
  <c r="BS24"/>
  <c r="BR24"/>
  <c r="BM24"/>
  <c r="BL24"/>
  <c r="BK24"/>
  <c r="BJ24"/>
  <c r="BH24"/>
  <c r="BD24"/>
  <c r="BC24"/>
  <c r="BB24"/>
  <c r="AW24"/>
  <c r="AV24"/>
  <c r="AU24"/>
  <c r="AT24"/>
  <c r="AO24"/>
  <c r="AR24"/>
  <c r="AN24"/>
  <c r="AM24"/>
  <c r="AL24"/>
  <c r="AG24"/>
  <c r="AJ24"/>
  <c r="AF24"/>
  <c r="AE24"/>
  <c r="AD24"/>
  <c r="X24"/>
  <c r="W24"/>
  <c r="V24"/>
  <c r="R24"/>
  <c r="Q24"/>
  <c r="P24"/>
  <c r="O24"/>
  <c r="E24"/>
  <c r="D24"/>
  <c r="C24"/>
  <c r="B24"/>
  <c r="B39"/>
  <c r="CD23"/>
  <c r="BV23"/>
  <c r="BN23"/>
  <c r="BF23"/>
  <c r="AX23"/>
  <c r="AP23"/>
  <c r="Y23"/>
  <c r="AB23"/>
  <c r="CE23"/>
  <c r="F23"/>
  <c r="BO23"/>
  <c r="CD22"/>
  <c r="BV22"/>
  <c r="BN22"/>
  <c r="BF22"/>
  <c r="AX22"/>
  <c r="AP22"/>
  <c r="Y22"/>
  <c r="AB22"/>
  <c r="S22"/>
  <c r="F22"/>
  <c r="BW22"/>
  <c r="CD21"/>
  <c r="BV21"/>
  <c r="BN21"/>
  <c r="BF21"/>
  <c r="AX21"/>
  <c r="AP21"/>
  <c r="Y21"/>
  <c r="AB21"/>
  <c r="CE21"/>
  <c r="F21"/>
  <c r="BO21"/>
  <c r="CD20"/>
  <c r="BV20"/>
  <c r="BN20"/>
  <c r="BF20"/>
  <c r="AX20"/>
  <c r="AP20"/>
  <c r="Y20"/>
  <c r="AB20"/>
  <c r="S20"/>
  <c r="F20"/>
  <c r="BW20"/>
  <c r="CD19"/>
  <c r="BV19"/>
  <c r="BN19"/>
  <c r="BF19"/>
  <c r="AX19"/>
  <c r="AP19"/>
  <c r="Y19"/>
  <c r="AB19"/>
  <c r="CE19"/>
  <c r="F19"/>
  <c r="BO19"/>
  <c r="CD18"/>
  <c r="BV18"/>
  <c r="BN18"/>
  <c r="BF18"/>
  <c r="AX18"/>
  <c r="AP18"/>
  <c r="Y18"/>
  <c r="AB18"/>
  <c r="S18"/>
  <c r="F18"/>
  <c r="BW18"/>
  <c r="CD17"/>
  <c r="BV17"/>
  <c r="BN17"/>
  <c r="BF17"/>
  <c r="AX17"/>
  <c r="AP17"/>
  <c r="Y17"/>
  <c r="AB17"/>
  <c r="CE17"/>
  <c r="F17"/>
  <c r="BO17"/>
  <c r="CD16"/>
  <c r="BV16"/>
  <c r="BN16"/>
  <c r="BF16"/>
  <c r="AX16"/>
  <c r="AP16"/>
  <c r="Y16"/>
  <c r="AB16"/>
  <c r="S16"/>
  <c r="F16"/>
  <c r="BW16"/>
  <c r="CD15"/>
  <c r="BV15"/>
  <c r="BN15"/>
  <c r="BF15"/>
  <c r="AX15"/>
  <c r="AP15"/>
  <c r="Y15"/>
  <c r="AB15"/>
  <c r="CE15"/>
  <c r="F15"/>
  <c r="BO15"/>
  <c r="CD14"/>
  <c r="BV14"/>
  <c r="BN14"/>
  <c r="BF14"/>
  <c r="AX14"/>
  <c r="AP14"/>
  <c r="Y14"/>
  <c r="AB14"/>
  <c r="S14"/>
  <c r="F14"/>
  <c r="BW14"/>
  <c r="CD13"/>
  <c r="BV13"/>
  <c r="BN13"/>
  <c r="BF13"/>
  <c r="AX13"/>
  <c r="AP13"/>
  <c r="Y13"/>
  <c r="AB13"/>
  <c r="CE13"/>
  <c r="F13"/>
  <c r="BO13"/>
  <c r="CD12"/>
  <c r="BV12"/>
  <c r="BN12"/>
  <c r="BF12"/>
  <c r="AX12"/>
  <c r="AP12"/>
  <c r="Y12"/>
  <c r="AB12"/>
  <c r="S12"/>
  <c r="F12"/>
  <c r="BW12"/>
  <c r="CD11"/>
  <c r="BV11"/>
  <c r="BN11"/>
  <c r="BF11"/>
  <c r="AX11"/>
  <c r="AP11"/>
  <c r="Y11"/>
  <c r="AB11"/>
  <c r="K11"/>
  <c r="M11"/>
  <c r="F11"/>
  <c r="BO11"/>
  <c r="CD10"/>
  <c r="BV10"/>
  <c r="BN10"/>
  <c r="BF10"/>
  <c r="AX10"/>
  <c r="AP10"/>
  <c r="Y10"/>
  <c r="AH10"/>
  <c r="K10"/>
  <c r="M10"/>
  <c r="F10"/>
  <c r="BW10"/>
  <c r="CD9"/>
  <c r="BV9"/>
  <c r="BN9"/>
  <c r="BF9"/>
  <c r="AX9"/>
  <c r="AP9"/>
  <c r="Y9"/>
  <c r="AB9"/>
  <c r="K9"/>
  <c r="M9"/>
  <c r="F9"/>
  <c r="BO9"/>
  <c r="CD8"/>
  <c r="BV8"/>
  <c r="BN8"/>
  <c r="BF8"/>
  <c r="AX8"/>
  <c r="AP8"/>
  <c r="Y8"/>
  <c r="AH8"/>
  <c r="K8"/>
  <c r="M8"/>
  <c r="F8"/>
  <c r="BW8"/>
  <c r="CD7"/>
  <c r="BV7"/>
  <c r="BN7"/>
  <c r="BF7"/>
  <c r="AX7"/>
  <c r="AP7"/>
  <c r="Y7"/>
  <c r="AB7"/>
  <c r="K7"/>
  <c r="CE7"/>
  <c r="F7"/>
  <c r="BO7"/>
  <c r="CD6"/>
  <c r="BV6"/>
  <c r="BN6"/>
  <c r="BF6"/>
  <c r="AX6"/>
  <c r="AP6"/>
  <c r="Y6"/>
  <c r="AH6"/>
  <c r="K6"/>
  <c r="M6"/>
  <c r="F6"/>
  <c r="BW6"/>
  <c r="CD5"/>
  <c r="BV5"/>
  <c r="BN5"/>
  <c r="BF5"/>
  <c r="AX5"/>
  <c r="AP5"/>
  <c r="Y5"/>
  <c r="AB5"/>
  <c r="K5"/>
  <c r="CE5"/>
  <c r="F5"/>
  <c r="F5" i="26"/>
  <c r="F6"/>
  <c r="F7"/>
  <c r="F8"/>
  <c r="F9"/>
  <c r="F10"/>
  <c r="F11"/>
  <c r="F12"/>
  <c r="F13"/>
  <c r="F14"/>
  <c r="F15"/>
  <c r="F16"/>
  <c r="F17"/>
  <c r="F18"/>
  <c r="F19"/>
  <c r="F20"/>
  <c r="F21"/>
  <c r="F22"/>
  <c r="F23"/>
  <c r="C24"/>
  <c r="D24"/>
  <c r="E24"/>
  <c r="F24"/>
  <c r="CF39"/>
  <c r="CF38"/>
  <c r="CF37"/>
  <c r="CF36"/>
  <c r="CF35"/>
  <c r="CF34"/>
  <c r="CF33"/>
  <c r="CF32"/>
  <c r="CF31"/>
  <c r="CF30"/>
  <c r="CF29"/>
  <c r="CF28"/>
  <c r="CF24"/>
  <c r="CF23"/>
  <c r="CF22"/>
  <c r="CF21"/>
  <c r="CF20"/>
  <c r="CF19"/>
  <c r="CF18"/>
  <c r="CF17"/>
  <c r="CF16"/>
  <c r="CF15"/>
  <c r="CF14"/>
  <c r="CF13"/>
  <c r="CF12"/>
  <c r="CF11"/>
  <c r="CF10"/>
  <c r="CF9"/>
  <c r="CF8"/>
  <c r="CF7"/>
  <c r="CF6"/>
  <c r="CF5"/>
  <c r="CG39"/>
  <c r="CG38"/>
  <c r="CG37"/>
  <c r="CG36"/>
  <c r="CG35"/>
  <c r="CG34"/>
  <c r="CG33"/>
  <c r="CG32"/>
  <c r="CG31"/>
  <c r="CG30"/>
  <c r="CG29"/>
  <c r="CG28"/>
  <c r="CG24"/>
  <c r="CG23"/>
  <c r="CG22"/>
  <c r="CG21"/>
  <c r="CG20"/>
  <c r="CG19"/>
  <c r="CG18"/>
  <c r="CG17"/>
  <c r="CG16"/>
  <c r="CG15"/>
  <c r="CG14"/>
  <c r="CG13"/>
  <c r="CG12"/>
  <c r="CG11"/>
  <c r="CG10"/>
  <c r="CG5"/>
  <c r="CG9"/>
  <c r="CG8"/>
  <c r="CG7"/>
  <c r="CG6"/>
  <c r="CC39"/>
  <c r="AX39"/>
  <c r="BG38"/>
  <c r="BG37"/>
  <c r="BG36"/>
  <c r="BG35"/>
  <c r="BG34"/>
  <c r="BG33"/>
  <c r="BG32"/>
  <c r="BG31"/>
  <c r="BG30"/>
  <c r="BG29"/>
  <c r="BG28"/>
  <c r="AX24"/>
  <c r="BG23"/>
  <c r="BG22"/>
  <c r="BG21"/>
  <c r="BG20"/>
  <c r="BG19"/>
  <c r="BG18"/>
  <c r="BG17"/>
  <c r="BG16"/>
  <c r="BG15"/>
  <c r="BG14"/>
  <c r="BG13"/>
  <c r="BG12"/>
  <c r="BG11"/>
  <c r="BG10"/>
  <c r="BG9"/>
  <c r="BG8"/>
  <c r="BG7"/>
  <c r="BG6"/>
  <c r="BG5"/>
  <c r="AP39"/>
  <c r="AY39"/>
  <c r="AY38"/>
  <c r="AY37"/>
  <c r="AY36"/>
  <c r="AY35"/>
  <c r="AY34"/>
  <c r="AY33"/>
  <c r="AY32"/>
  <c r="AY31"/>
  <c r="AY30"/>
  <c r="AY29"/>
  <c r="AY28"/>
  <c r="AP24"/>
  <c r="AY23"/>
  <c r="AY22"/>
  <c r="AY21"/>
  <c r="AY20"/>
  <c r="AY19"/>
  <c r="AY18"/>
  <c r="AY17"/>
  <c r="AY16"/>
  <c r="AY15"/>
  <c r="AY14"/>
  <c r="AY13"/>
  <c r="AY12"/>
  <c r="AY11"/>
  <c r="AY10"/>
  <c r="AY9"/>
  <c r="AY8"/>
  <c r="AY7"/>
  <c r="AY6"/>
  <c r="AY5"/>
  <c r="AH39"/>
  <c r="AQ38"/>
  <c r="AQ37"/>
  <c r="AQ36"/>
  <c r="AQ35"/>
  <c r="AQ34"/>
  <c r="AQ33"/>
  <c r="AQ32"/>
  <c r="AQ31"/>
  <c r="AQ30"/>
  <c r="AQ29"/>
  <c r="AQ28"/>
  <c r="AH24"/>
  <c r="AQ23"/>
  <c r="AQ22"/>
  <c r="AQ21"/>
  <c r="AQ20"/>
  <c r="AQ19"/>
  <c r="AQ18"/>
  <c r="AQ17"/>
  <c r="AQ16"/>
  <c r="AQ15"/>
  <c r="AQ14"/>
  <c r="AQ13"/>
  <c r="AQ12"/>
  <c r="AQ11"/>
  <c r="AQ10"/>
  <c r="AQ9"/>
  <c r="AQ8"/>
  <c r="AQ7"/>
  <c r="AQ6"/>
  <c r="AQ5"/>
  <c r="Z39"/>
  <c r="AI39"/>
  <c r="AA39"/>
  <c r="AI38"/>
  <c r="AI37"/>
  <c r="AI36"/>
  <c r="AI35"/>
  <c r="AK35"/>
  <c r="AI34"/>
  <c r="AI33"/>
  <c r="AI32"/>
  <c r="AI31"/>
  <c r="AI30"/>
  <c r="AI29"/>
  <c r="AI28"/>
  <c r="Z5"/>
  <c r="Z6"/>
  <c r="AI6"/>
  <c r="Z7"/>
  <c r="Z8"/>
  <c r="Z9"/>
  <c r="Z10"/>
  <c r="AI10"/>
  <c r="Z11"/>
  <c r="Z12"/>
  <c r="Z13"/>
  <c r="Z14"/>
  <c r="AI14"/>
  <c r="Z15"/>
  <c r="Z16"/>
  <c r="Z17"/>
  <c r="AI17"/>
  <c r="Z18"/>
  <c r="AI18"/>
  <c r="Z19"/>
  <c r="Z20"/>
  <c r="Z21"/>
  <c r="AI21"/>
  <c r="AK21"/>
  <c r="Z22"/>
  <c r="AI22"/>
  <c r="Z23"/>
  <c r="AI23"/>
  <c r="AK23"/>
  <c r="AI19"/>
  <c r="AI15"/>
  <c r="AI11"/>
  <c r="AI7"/>
  <c r="AA38"/>
  <c r="AA37"/>
  <c r="AA36"/>
  <c r="AA35"/>
  <c r="AA34"/>
  <c r="AC34"/>
  <c r="AA33"/>
  <c r="AA32"/>
  <c r="AA31"/>
  <c r="AA30"/>
  <c r="AA28"/>
  <c r="R24"/>
  <c r="AA23"/>
  <c r="AA21"/>
  <c r="AA19"/>
  <c r="AA17"/>
  <c r="AA15"/>
  <c r="AA13"/>
  <c r="AA11"/>
  <c r="AA9"/>
  <c r="AA7"/>
  <c r="AA5"/>
  <c r="AC5"/>
  <c r="U39"/>
  <c r="U38"/>
  <c r="U37"/>
  <c r="U36"/>
  <c r="U35"/>
  <c r="U34"/>
  <c r="U33"/>
  <c r="U32"/>
  <c r="U31"/>
  <c r="U30"/>
  <c r="U29"/>
  <c r="U28"/>
  <c r="U23"/>
  <c r="U22"/>
  <c r="U21"/>
  <c r="U20"/>
  <c r="U19"/>
  <c r="U18"/>
  <c r="U17"/>
  <c r="U16"/>
  <c r="U15"/>
  <c r="U14"/>
  <c r="U13"/>
  <c r="U12"/>
  <c r="U11"/>
  <c r="U10"/>
  <c r="U9"/>
  <c r="U7"/>
  <c r="U8"/>
  <c r="U6"/>
  <c r="BX38"/>
  <c r="BX37"/>
  <c r="BX36"/>
  <c r="BX35"/>
  <c r="BX34"/>
  <c r="BX33"/>
  <c r="BX32"/>
  <c r="BX31"/>
  <c r="BX30"/>
  <c r="BX29"/>
  <c r="BX28"/>
  <c r="BP38"/>
  <c r="BP37"/>
  <c r="BP36"/>
  <c r="BP35"/>
  <c r="BP34"/>
  <c r="BP33"/>
  <c r="BP32"/>
  <c r="BP31"/>
  <c r="BP30"/>
  <c r="BP29"/>
  <c r="BP28"/>
  <c r="BH38"/>
  <c r="BH37"/>
  <c r="BH36"/>
  <c r="BH35"/>
  <c r="BH34"/>
  <c r="BH33"/>
  <c r="BH32"/>
  <c r="BH31"/>
  <c r="BH30"/>
  <c r="BH29"/>
  <c r="BH28"/>
  <c r="AZ39"/>
  <c r="AZ38"/>
  <c r="AZ37"/>
  <c r="AZ36"/>
  <c r="AZ35"/>
  <c r="AZ34"/>
  <c r="AZ33"/>
  <c r="AZ32"/>
  <c r="AZ31"/>
  <c r="AZ30"/>
  <c r="AZ29"/>
  <c r="AZ28"/>
  <c r="AR39"/>
  <c r="AR38"/>
  <c r="AR37"/>
  <c r="AR36"/>
  <c r="AR35"/>
  <c r="AR34"/>
  <c r="AR33"/>
  <c r="AR32"/>
  <c r="AR31"/>
  <c r="AR30"/>
  <c r="AR29"/>
  <c r="AR28"/>
  <c r="AJ39"/>
  <c r="AJ38"/>
  <c r="AJ37"/>
  <c r="AJ36"/>
  <c r="AJ35"/>
  <c r="AJ34"/>
  <c r="AJ33"/>
  <c r="AJ32"/>
  <c r="AJ31"/>
  <c r="AJ30"/>
  <c r="AJ29"/>
  <c r="AJ28"/>
  <c r="M38"/>
  <c r="M37"/>
  <c r="M36"/>
  <c r="M35"/>
  <c r="M34"/>
  <c r="M33"/>
  <c r="M32"/>
  <c r="M31"/>
  <c r="M30"/>
  <c r="M29"/>
  <c r="M28"/>
  <c r="B54"/>
  <c r="L38"/>
  <c r="L37"/>
  <c r="L36"/>
  <c r="L35"/>
  <c r="L34"/>
  <c r="L33"/>
  <c r="L32"/>
  <c r="L31"/>
  <c r="L30"/>
  <c r="L29"/>
  <c r="L28"/>
  <c r="K6"/>
  <c r="M6"/>
  <c r="K7"/>
  <c r="M7"/>
  <c r="K8"/>
  <c r="M8"/>
  <c r="K9"/>
  <c r="M9"/>
  <c r="K10"/>
  <c r="M10"/>
  <c r="K11"/>
  <c r="M11"/>
  <c r="K12"/>
  <c r="M12"/>
  <c r="K13"/>
  <c r="M13"/>
  <c r="K14"/>
  <c r="M14"/>
  <c r="K15"/>
  <c r="M15"/>
  <c r="K16"/>
  <c r="M16"/>
  <c r="K17"/>
  <c r="M17"/>
  <c r="K18"/>
  <c r="M18"/>
  <c r="K19"/>
  <c r="M19"/>
  <c r="K20"/>
  <c r="M20"/>
  <c r="K21"/>
  <c r="M21"/>
  <c r="K22"/>
  <c r="M22"/>
  <c r="K23"/>
  <c r="M23"/>
  <c r="K5"/>
  <c r="M5"/>
  <c r="AB6"/>
  <c r="AB7"/>
  <c r="AB11"/>
  <c r="AB15"/>
  <c r="BN24"/>
  <c r="AB17"/>
  <c r="AB19"/>
  <c r="AB21"/>
  <c r="AB23"/>
  <c r="CD39"/>
  <c r="BV39"/>
  <c r="BX39"/>
  <c r="CE39"/>
  <c r="CB39"/>
  <c r="CA39"/>
  <c r="BN39"/>
  <c r="BP39"/>
  <c r="BU39"/>
  <c r="BT39"/>
  <c r="BS39"/>
  <c r="BF39"/>
  <c r="BG39"/>
  <c r="BM39"/>
  <c r="BL39"/>
  <c r="BK39"/>
  <c r="BE39"/>
  <c r="BD39"/>
  <c r="BC39"/>
  <c r="AW39"/>
  <c r="AV39"/>
  <c r="AU39"/>
  <c r="AO39"/>
  <c r="AN39"/>
  <c r="AM39"/>
  <c r="AG39"/>
  <c r="AF39"/>
  <c r="AE39"/>
  <c r="AB39"/>
  <c r="Y39"/>
  <c r="X39"/>
  <c r="W39"/>
  <c r="K39"/>
  <c r="J39"/>
  <c r="I39"/>
  <c r="H39"/>
  <c r="CE38"/>
  <c r="BW38"/>
  <c r="BO38"/>
  <c r="AB38"/>
  <c r="S38"/>
  <c r="CE37"/>
  <c r="BW37"/>
  <c r="BO37"/>
  <c r="AB37"/>
  <c r="S37"/>
  <c r="CE36"/>
  <c r="BW36"/>
  <c r="BO36"/>
  <c r="AB36"/>
  <c r="S36"/>
  <c r="CE35"/>
  <c r="BW35"/>
  <c r="BO35"/>
  <c r="AB35"/>
  <c r="S35"/>
  <c r="CE34"/>
  <c r="BW34"/>
  <c r="BO34"/>
  <c r="AB34"/>
  <c r="S34"/>
  <c r="CE33"/>
  <c r="BW33"/>
  <c r="BO33"/>
  <c r="AB33"/>
  <c r="S33"/>
  <c r="CE32"/>
  <c r="BW32"/>
  <c r="BO32"/>
  <c r="AB32"/>
  <c r="S32"/>
  <c r="CE31"/>
  <c r="BW31"/>
  <c r="BO31"/>
  <c r="AB31"/>
  <c r="S31"/>
  <c r="CE30"/>
  <c r="BW30"/>
  <c r="BO30"/>
  <c r="AB30"/>
  <c r="S30"/>
  <c r="CE29"/>
  <c r="BW29"/>
  <c r="BO29"/>
  <c r="AB29"/>
  <c r="S29"/>
  <c r="CE28"/>
  <c r="BW28"/>
  <c r="BO28"/>
  <c r="AB28"/>
  <c r="S28"/>
  <c r="BV24"/>
  <c r="BU24"/>
  <c r="BT24"/>
  <c r="BS24"/>
  <c r="BF24"/>
  <c r="BM24"/>
  <c r="BL24"/>
  <c r="BK24"/>
  <c r="BE24"/>
  <c r="BD24"/>
  <c r="BC24"/>
  <c r="AW24"/>
  <c r="AV24"/>
  <c r="AU24"/>
  <c r="AO24"/>
  <c r="AN24"/>
  <c r="AM24"/>
  <c r="AG24"/>
  <c r="AF24"/>
  <c r="AE24"/>
  <c r="Y24"/>
  <c r="X24"/>
  <c r="W24"/>
  <c r="H24"/>
  <c r="I24"/>
  <c r="J24"/>
  <c r="K24"/>
  <c r="Q24"/>
  <c r="P24"/>
  <c r="O24"/>
  <c r="B24"/>
  <c r="B38"/>
  <c r="B37"/>
  <c r="CE23"/>
  <c r="BW23"/>
  <c r="BO23"/>
  <c r="S23"/>
  <c r="CE22"/>
  <c r="BW22"/>
  <c r="BO22"/>
  <c r="AB22"/>
  <c r="S22"/>
  <c r="CE21"/>
  <c r="BW21"/>
  <c r="BO21"/>
  <c r="S21"/>
  <c r="CE20"/>
  <c r="BW20"/>
  <c r="BO20"/>
  <c r="S20"/>
  <c r="CE19"/>
  <c r="BW19"/>
  <c r="BO19"/>
  <c r="S19"/>
  <c r="CE18"/>
  <c r="BW18"/>
  <c r="BO18"/>
  <c r="AB18"/>
  <c r="S18"/>
  <c r="CE17"/>
  <c r="BW17"/>
  <c r="BO17"/>
  <c r="S17"/>
  <c r="CE16"/>
  <c r="BW16"/>
  <c r="BO16"/>
  <c r="S16"/>
  <c r="CE15"/>
  <c r="BW15"/>
  <c r="BO15"/>
  <c r="S15"/>
  <c r="CE14"/>
  <c r="BW14"/>
  <c r="BO14"/>
  <c r="AB14"/>
  <c r="S14"/>
  <c r="CE13"/>
  <c r="BW13"/>
  <c r="BO13"/>
  <c r="S13"/>
  <c r="CE12"/>
  <c r="BW12"/>
  <c r="BO12"/>
  <c r="S12"/>
  <c r="CE11"/>
  <c r="BW11"/>
  <c r="BO11"/>
  <c r="S11"/>
  <c r="CE10"/>
  <c r="BW10"/>
  <c r="BO10"/>
  <c r="S10"/>
  <c r="CE9"/>
  <c r="BW9"/>
  <c r="BO9"/>
  <c r="S9"/>
  <c r="CE8"/>
  <c r="BW8"/>
  <c r="BO8"/>
  <c r="S8"/>
  <c r="CE7"/>
  <c r="BW7"/>
  <c r="BO7"/>
  <c r="S7"/>
  <c r="CE6"/>
  <c r="BW6"/>
  <c r="BO6"/>
  <c r="S6"/>
  <c r="CE5"/>
  <c r="BW5"/>
  <c r="BO5"/>
  <c r="S5"/>
  <c r="B24" i="25"/>
  <c r="BI39"/>
  <c r="BH39"/>
  <c r="BG39"/>
  <c r="BC39"/>
  <c r="BB39"/>
  <c r="BA39"/>
  <c r="AW39"/>
  <c r="AV39"/>
  <c r="AU39"/>
  <c r="AQ39"/>
  <c r="AP39"/>
  <c r="AO39"/>
  <c r="AK39"/>
  <c r="AJ39"/>
  <c r="AI39"/>
  <c r="AE39"/>
  <c r="AD39"/>
  <c r="AC39"/>
  <c r="Y39"/>
  <c r="X39"/>
  <c r="W39"/>
  <c r="BJ38"/>
  <c r="BL38"/>
  <c r="BD38"/>
  <c r="BY38" i="26"/>
  <c r="AX38" i="25"/>
  <c r="BQ38" i="26"/>
  <c r="AR38" i="25"/>
  <c r="BI38" i="26"/>
  <c r="AL38" i="25"/>
  <c r="BA38" i="26"/>
  <c r="AF38" i="25"/>
  <c r="AH38"/>
  <c r="Z38"/>
  <c r="AK38" i="26"/>
  <c r="T38" i="25"/>
  <c r="AC38" i="26"/>
  <c r="U38" i="25"/>
  <c r="BJ37"/>
  <c r="BL37"/>
  <c r="BD37"/>
  <c r="BY37" i="26"/>
  <c r="BF37" i="25"/>
  <c r="AX37"/>
  <c r="BQ37" i="26"/>
  <c r="AR37" i="25"/>
  <c r="BI37" i="26"/>
  <c r="AT37" i="25"/>
  <c r="AL37"/>
  <c r="BA37" i="26"/>
  <c r="AF37" i="25"/>
  <c r="AS37" i="26"/>
  <c r="AH37" i="25"/>
  <c r="Z37"/>
  <c r="T37"/>
  <c r="V37"/>
  <c r="BJ36"/>
  <c r="BL36"/>
  <c r="BD36"/>
  <c r="BY36" i="26"/>
  <c r="AX36" i="25"/>
  <c r="BQ36" i="26"/>
  <c r="AR36" i="25"/>
  <c r="BI36" i="26"/>
  <c r="AT36" i="25"/>
  <c r="AL36"/>
  <c r="BA36" i="26"/>
  <c r="AF36" i="25"/>
  <c r="Z36"/>
  <c r="AK36" i="26"/>
  <c r="T36" i="25"/>
  <c r="U36"/>
  <c r="BJ35"/>
  <c r="BL35"/>
  <c r="BD35"/>
  <c r="BY35" i="26"/>
  <c r="BF35" i="25"/>
  <c r="AX35"/>
  <c r="BQ35" i="26"/>
  <c r="AR35" i="25"/>
  <c r="BI35" i="26"/>
  <c r="AT35" i="25"/>
  <c r="AL35"/>
  <c r="BA35" i="26"/>
  <c r="AF35" i="25"/>
  <c r="AS35" i="26"/>
  <c r="Z35" i="25"/>
  <c r="T35"/>
  <c r="AC35" i="26"/>
  <c r="U35" i="25"/>
  <c r="V35"/>
  <c r="BJ34"/>
  <c r="BL34"/>
  <c r="BD34"/>
  <c r="BY34" i="26"/>
  <c r="BF34" i="25"/>
  <c r="AX34"/>
  <c r="BQ34" i="26"/>
  <c r="AR34" i="25"/>
  <c r="AT34"/>
  <c r="AL34"/>
  <c r="BA34" i="26"/>
  <c r="AF34" i="25"/>
  <c r="Z34"/>
  <c r="AK34" i="26"/>
  <c r="T34" i="25"/>
  <c r="U34"/>
  <c r="BJ33"/>
  <c r="BD33"/>
  <c r="BF33"/>
  <c r="AX33"/>
  <c r="BQ33" i="26"/>
  <c r="AR33" i="25"/>
  <c r="AL33"/>
  <c r="BA33" i="26"/>
  <c r="AF33" i="25"/>
  <c r="AS33" i="26"/>
  <c r="Z33" i="25"/>
  <c r="AK33" i="26"/>
  <c r="T33" i="25"/>
  <c r="BJ32"/>
  <c r="BL32"/>
  <c r="BD32"/>
  <c r="BY32" i="26"/>
  <c r="AX32" i="25"/>
  <c r="BQ32" i="26"/>
  <c r="AR32" i="25"/>
  <c r="AT32"/>
  <c r="AL32"/>
  <c r="BA32" i="26"/>
  <c r="AF32" i="25"/>
  <c r="AS32" i="26"/>
  <c r="Z32" i="25"/>
  <c r="AK32" i="26"/>
  <c r="T32" i="25"/>
  <c r="AC32" i="26"/>
  <c r="U32" i="25"/>
  <c r="BJ31"/>
  <c r="BL31"/>
  <c r="BD31"/>
  <c r="BY31" i="26"/>
  <c r="BF31" i="25"/>
  <c r="AX31"/>
  <c r="BQ31" i="26"/>
  <c r="AR31" i="25"/>
  <c r="BI31" i="26"/>
  <c r="AT31" i="25"/>
  <c r="AL31"/>
  <c r="BA31" i="26"/>
  <c r="AF31" i="25"/>
  <c r="AS31" i="26"/>
  <c r="Z31" i="25"/>
  <c r="AK31" i="26"/>
  <c r="T31" i="25"/>
  <c r="AC31" i="26"/>
  <c r="U31" i="25"/>
  <c r="BJ30"/>
  <c r="BL30"/>
  <c r="BD30"/>
  <c r="BY30" i="26"/>
  <c r="AX30" i="25"/>
  <c r="BQ30" i="26"/>
  <c r="AR30" i="25"/>
  <c r="AL30"/>
  <c r="BA30" i="26"/>
  <c r="AF30" i="25"/>
  <c r="Z30"/>
  <c r="AK30" i="26"/>
  <c r="T30" i="25"/>
  <c r="U30"/>
  <c r="BJ29"/>
  <c r="BD29"/>
  <c r="BF29"/>
  <c r="AX29"/>
  <c r="BQ29" i="26"/>
  <c r="AR29" i="25"/>
  <c r="AL29"/>
  <c r="BA29" i="26"/>
  <c r="AF29" i="25"/>
  <c r="AS29" i="26"/>
  <c r="Z29" i="25"/>
  <c r="T29"/>
  <c r="U29"/>
  <c r="BJ28"/>
  <c r="BL28"/>
  <c r="BD28"/>
  <c r="BY28" i="26"/>
  <c r="AX28" i="25"/>
  <c r="BQ28" i="26"/>
  <c r="AR28" i="25"/>
  <c r="BI28" i="26"/>
  <c r="AL28" i="25"/>
  <c r="BA28" i="26"/>
  <c r="AF28" i="25"/>
  <c r="AS28" i="26"/>
  <c r="Z28" i="25"/>
  <c r="AK28" i="26"/>
  <c r="T28" i="25"/>
  <c r="U28"/>
  <c r="BI24"/>
  <c r="BH24"/>
  <c r="BG24"/>
  <c r="BC24"/>
  <c r="BB24"/>
  <c r="BA24"/>
  <c r="AW24"/>
  <c r="AV24"/>
  <c r="AU24"/>
  <c r="AQ24"/>
  <c r="AP24"/>
  <c r="AO24"/>
  <c r="AK24"/>
  <c r="AJ24"/>
  <c r="AI24"/>
  <c r="AE24"/>
  <c r="AD24"/>
  <c r="AC24"/>
  <c r="Y24"/>
  <c r="X24"/>
  <c r="W24"/>
  <c r="BJ23"/>
  <c r="BD23"/>
  <c r="BY23" i="26"/>
  <c r="AX23" i="25"/>
  <c r="BQ23" i="26"/>
  <c r="AR23" i="25"/>
  <c r="AL23"/>
  <c r="AF23"/>
  <c r="AH23"/>
  <c r="Z23"/>
  <c r="AA23"/>
  <c r="T23"/>
  <c r="AC23" i="26"/>
  <c r="BJ22" i="25"/>
  <c r="BD22"/>
  <c r="BY22" i="26"/>
  <c r="BF22" i="25"/>
  <c r="AX22"/>
  <c r="BQ22" i="26"/>
  <c r="AR22" i="25"/>
  <c r="BI22" i="26"/>
  <c r="AL22" i="25"/>
  <c r="BA22" i="26"/>
  <c r="AF22" i="25"/>
  <c r="AH22"/>
  <c r="Z22"/>
  <c r="T22"/>
  <c r="AA22"/>
  <c r="U22"/>
  <c r="BJ21"/>
  <c r="BD21"/>
  <c r="BF21"/>
  <c r="AX21"/>
  <c r="BQ21" i="26"/>
  <c r="AR21" i="25"/>
  <c r="BI21" i="26"/>
  <c r="AT21" i="25"/>
  <c r="AL21"/>
  <c r="BA21" i="26"/>
  <c r="AF21" i="25"/>
  <c r="AH21"/>
  <c r="Z21"/>
  <c r="T21"/>
  <c r="AA21"/>
  <c r="U21"/>
  <c r="BJ20"/>
  <c r="BD20"/>
  <c r="BY20" i="26"/>
  <c r="AX20" i="25"/>
  <c r="BQ20" i="26"/>
  <c r="AR20" i="25"/>
  <c r="BI20" i="26"/>
  <c r="AT20" i="25"/>
  <c r="AL20"/>
  <c r="BA20" i="26"/>
  <c r="AF20" i="25"/>
  <c r="AH20"/>
  <c r="Z20"/>
  <c r="T20"/>
  <c r="BJ19"/>
  <c r="BD19"/>
  <c r="BF19"/>
  <c r="AX19"/>
  <c r="BQ19" i="26"/>
  <c r="AR19" i="25"/>
  <c r="BI19" i="26"/>
  <c r="AT19" i="25"/>
  <c r="AL19"/>
  <c r="BA19" i="26"/>
  <c r="AF19" i="25"/>
  <c r="AH19"/>
  <c r="Z19"/>
  <c r="T19"/>
  <c r="AC19" i="26"/>
  <c r="U19" i="25"/>
  <c r="BJ18"/>
  <c r="BD18"/>
  <c r="BY18" i="26"/>
  <c r="AX18" i="25"/>
  <c r="BQ18" i="26"/>
  <c r="AR18" i="25"/>
  <c r="BI18" i="26"/>
  <c r="AL18" i="25"/>
  <c r="BA18" i="26"/>
  <c r="AF18" i="25"/>
  <c r="AH18"/>
  <c r="Z18"/>
  <c r="T18"/>
  <c r="AA18"/>
  <c r="U18"/>
  <c r="BJ17"/>
  <c r="BD17"/>
  <c r="BF17"/>
  <c r="AX17"/>
  <c r="BQ17" i="26"/>
  <c r="AR17" i="25"/>
  <c r="AL17"/>
  <c r="BA17" i="26"/>
  <c r="AF17" i="25"/>
  <c r="AH17"/>
  <c r="Z17"/>
  <c r="T17"/>
  <c r="U17"/>
  <c r="BJ16"/>
  <c r="BD16"/>
  <c r="BY16" i="26"/>
  <c r="BF16" i="25"/>
  <c r="AX16"/>
  <c r="BQ16" i="26"/>
  <c r="AR16" i="25"/>
  <c r="AT16"/>
  <c r="AL16"/>
  <c r="BA16" i="26"/>
  <c r="AF16" i="25"/>
  <c r="AH16"/>
  <c r="Z16"/>
  <c r="T16"/>
  <c r="AA16"/>
  <c r="U16"/>
  <c r="BJ15"/>
  <c r="BD15"/>
  <c r="BF15"/>
  <c r="AX15"/>
  <c r="BQ15" i="26"/>
  <c r="AR15" i="25"/>
  <c r="AL15"/>
  <c r="BA15" i="26"/>
  <c r="AF15" i="25"/>
  <c r="AH15"/>
  <c r="Z15"/>
  <c r="AK15" i="26"/>
  <c r="T15" i="25"/>
  <c r="AC15" i="26"/>
  <c r="AA15" i="25"/>
  <c r="BJ14"/>
  <c r="BD14"/>
  <c r="BY14" i="26"/>
  <c r="BF14" i="25"/>
  <c r="AX14"/>
  <c r="BQ14" i="26"/>
  <c r="AR14" i="25"/>
  <c r="BI14" i="26"/>
  <c r="AL14" i="25"/>
  <c r="BA14" i="26"/>
  <c r="AF14" i="25"/>
  <c r="AH14"/>
  <c r="Z14"/>
  <c r="T14"/>
  <c r="AA14"/>
  <c r="U14"/>
  <c r="BJ13"/>
  <c r="BD13"/>
  <c r="BF13"/>
  <c r="AX13"/>
  <c r="BQ13" i="26"/>
  <c r="AR13" i="25"/>
  <c r="AL13"/>
  <c r="BA13" i="26"/>
  <c r="AF13" i="25"/>
  <c r="AH13"/>
  <c r="Z13"/>
  <c r="T13"/>
  <c r="U13"/>
  <c r="BJ12"/>
  <c r="BD12"/>
  <c r="BY12" i="26"/>
  <c r="BF12" i="25"/>
  <c r="AX12"/>
  <c r="BQ12" i="26"/>
  <c r="AR12" i="25"/>
  <c r="BI12" i="26"/>
  <c r="AT12" i="25"/>
  <c r="AL12"/>
  <c r="BA12" i="26"/>
  <c r="AF12" i="25"/>
  <c r="AH12"/>
  <c r="Z12"/>
  <c r="T12"/>
  <c r="AA12"/>
  <c r="U12"/>
  <c r="BJ11"/>
  <c r="BD11"/>
  <c r="BF11"/>
  <c r="AX11"/>
  <c r="BQ11" i="26"/>
  <c r="AR11" i="25"/>
  <c r="AL11"/>
  <c r="BA11" i="26"/>
  <c r="AF11" i="25"/>
  <c r="AH11"/>
  <c r="Z11"/>
  <c r="AK11" i="26"/>
  <c r="T11" i="25"/>
  <c r="AC11" i="26"/>
  <c r="U11" i="25"/>
  <c r="BJ10"/>
  <c r="BD10"/>
  <c r="BY10" i="26"/>
  <c r="AX10" i="25"/>
  <c r="BQ10" i="26"/>
  <c r="AR10" i="25"/>
  <c r="BI10" i="26"/>
  <c r="AT10" i="25"/>
  <c r="AL10"/>
  <c r="AF10"/>
  <c r="AH10"/>
  <c r="Z10"/>
  <c r="T10"/>
  <c r="BJ9"/>
  <c r="BD9"/>
  <c r="BY9" i="26"/>
  <c r="BF9" i="25"/>
  <c r="AX9"/>
  <c r="BQ9" i="26"/>
  <c r="AR9" i="25"/>
  <c r="BI9" i="26"/>
  <c r="AT9" i="25"/>
  <c r="AL9"/>
  <c r="BA9" i="26"/>
  <c r="AF9" i="25"/>
  <c r="AH9"/>
  <c r="Z9"/>
  <c r="T9"/>
  <c r="AC9" i="26"/>
  <c r="U9" i="25"/>
  <c r="BJ8"/>
  <c r="BD8"/>
  <c r="BY8" i="26"/>
  <c r="BK8" i="25"/>
  <c r="BF8"/>
  <c r="AX8"/>
  <c r="BQ8" i="26"/>
  <c r="AR8" i="25"/>
  <c r="AT8"/>
  <c r="AL8"/>
  <c r="BA8" i="26"/>
  <c r="AF8" i="25"/>
  <c r="AH8"/>
  <c r="Z8"/>
  <c r="T8"/>
  <c r="AA8"/>
  <c r="U8"/>
  <c r="BJ7"/>
  <c r="BD7"/>
  <c r="BY7" i="26"/>
  <c r="BF7" i="25"/>
  <c r="AX7"/>
  <c r="BQ7" i="26"/>
  <c r="AR7" i="25"/>
  <c r="AL7"/>
  <c r="BA7" i="26"/>
  <c r="AF7" i="25"/>
  <c r="AH7"/>
  <c r="Z7"/>
  <c r="T7"/>
  <c r="BJ6"/>
  <c r="BD6"/>
  <c r="BY6" i="26"/>
  <c r="BF6" i="25"/>
  <c r="AX6"/>
  <c r="BQ6" i="26"/>
  <c r="AR6" i="25"/>
  <c r="BI6" i="26"/>
  <c r="AT6" i="25"/>
  <c r="AL6"/>
  <c r="BA6" i="26"/>
  <c r="AF6" i="25"/>
  <c r="AH6"/>
  <c r="Z6"/>
  <c r="AA6"/>
  <c r="T6"/>
  <c r="U6"/>
  <c r="BJ5"/>
  <c r="BD5"/>
  <c r="BD24"/>
  <c r="AX5"/>
  <c r="BQ5" i="26"/>
  <c r="AR5" i="25"/>
  <c r="AR24"/>
  <c r="AL5"/>
  <c r="BA5" i="26"/>
  <c r="AF5" i="25"/>
  <c r="AF24"/>
  <c r="Z5"/>
  <c r="Z24"/>
  <c r="T5"/>
  <c r="U5"/>
  <c r="P29"/>
  <c r="P30"/>
  <c r="P31"/>
  <c r="P32"/>
  <c r="P33"/>
  <c r="P34"/>
  <c r="P35"/>
  <c r="P36"/>
  <c r="P37"/>
  <c r="P38"/>
  <c r="P28"/>
  <c r="P6"/>
  <c r="P7"/>
  <c r="P8"/>
  <c r="P9"/>
  <c r="P10"/>
  <c r="P11"/>
  <c r="P12"/>
  <c r="P13"/>
  <c r="P14"/>
  <c r="P15"/>
  <c r="P16"/>
  <c r="P17"/>
  <c r="P18"/>
  <c r="P19"/>
  <c r="P20"/>
  <c r="P21"/>
  <c r="P22"/>
  <c r="P23"/>
  <c r="P5"/>
  <c r="G24"/>
  <c r="G39"/>
  <c r="H24"/>
  <c r="I24"/>
  <c r="J24"/>
  <c r="L24"/>
  <c r="M24"/>
  <c r="N24"/>
  <c r="O24"/>
  <c r="P24"/>
  <c r="Q24"/>
  <c r="R24"/>
  <c r="S24"/>
  <c r="H39"/>
  <c r="I39"/>
  <c r="J39"/>
  <c r="P39"/>
  <c r="Q39"/>
  <c r="R39"/>
  <c r="S39"/>
  <c r="T17" i="24"/>
  <c r="F34"/>
  <c r="E5"/>
  <c r="V5"/>
  <c r="I5"/>
  <c r="J5"/>
  <c r="N5"/>
  <c r="P5"/>
  <c r="T5"/>
  <c r="U5"/>
  <c r="Z5"/>
  <c r="AA5"/>
  <c r="AF5"/>
  <c r="AH5"/>
  <c r="AL5"/>
  <c r="AR5"/>
  <c r="AT5"/>
  <c r="AX5"/>
  <c r="AY5"/>
  <c r="BD5"/>
  <c r="BE5"/>
  <c r="E6"/>
  <c r="I6"/>
  <c r="N6"/>
  <c r="P6"/>
  <c r="T6"/>
  <c r="V6"/>
  <c r="Z6"/>
  <c r="AA6"/>
  <c r="AF6"/>
  <c r="AH6"/>
  <c r="AG6"/>
  <c r="AL6"/>
  <c r="AM6"/>
  <c r="AR6"/>
  <c r="AX6"/>
  <c r="AY6"/>
  <c r="BD6"/>
  <c r="E7"/>
  <c r="I7"/>
  <c r="J7"/>
  <c r="N7"/>
  <c r="P7"/>
  <c r="T7"/>
  <c r="V7"/>
  <c r="Z7"/>
  <c r="AA7"/>
  <c r="AF7"/>
  <c r="AG7"/>
  <c r="AL7"/>
  <c r="AR7"/>
  <c r="AX7"/>
  <c r="BD7"/>
  <c r="BE7"/>
  <c r="E8"/>
  <c r="V8"/>
  <c r="I8"/>
  <c r="J8"/>
  <c r="N8"/>
  <c r="P8"/>
  <c r="T8"/>
  <c r="U8"/>
  <c r="Z8"/>
  <c r="AA8"/>
  <c r="AF8"/>
  <c r="AG8"/>
  <c r="AL8"/>
  <c r="AM8"/>
  <c r="AR8"/>
  <c r="AS8"/>
  <c r="AT8"/>
  <c r="AX8"/>
  <c r="AY8"/>
  <c r="BD8"/>
  <c r="BE8"/>
  <c r="E9"/>
  <c r="I9"/>
  <c r="J9"/>
  <c r="N9"/>
  <c r="T9"/>
  <c r="Z9"/>
  <c r="AF9"/>
  <c r="AG9"/>
  <c r="AL9"/>
  <c r="AM9"/>
  <c r="AR9"/>
  <c r="AT9"/>
  <c r="AX9"/>
  <c r="AY9"/>
  <c r="BD9"/>
  <c r="BE9"/>
  <c r="E10"/>
  <c r="I10"/>
  <c r="J10"/>
  <c r="N10"/>
  <c r="P10"/>
  <c r="T10"/>
  <c r="V10"/>
  <c r="Z10"/>
  <c r="AA10"/>
  <c r="AF10"/>
  <c r="AL10"/>
  <c r="AM10"/>
  <c r="AR10"/>
  <c r="AT10"/>
  <c r="AX10"/>
  <c r="AY10"/>
  <c r="BD10"/>
  <c r="BE10"/>
  <c r="E11"/>
  <c r="I11"/>
  <c r="J11"/>
  <c r="N11"/>
  <c r="P11"/>
  <c r="T11"/>
  <c r="U11"/>
  <c r="V11"/>
  <c r="Z11"/>
  <c r="AA11"/>
  <c r="AF11"/>
  <c r="AH11"/>
  <c r="AG11"/>
  <c r="AL11"/>
  <c r="AM11"/>
  <c r="AR11"/>
  <c r="AT11"/>
  <c r="AX11"/>
  <c r="AY11"/>
  <c r="BD11"/>
  <c r="BE11"/>
  <c r="E12"/>
  <c r="I12"/>
  <c r="J12"/>
  <c r="N12"/>
  <c r="P12"/>
  <c r="T12"/>
  <c r="U12"/>
  <c r="V12"/>
  <c r="Z12"/>
  <c r="AA12"/>
  <c r="AF12"/>
  <c r="AH12"/>
  <c r="AG12"/>
  <c r="AL12"/>
  <c r="AM12"/>
  <c r="AR12"/>
  <c r="AT12"/>
  <c r="AX12"/>
  <c r="AY12"/>
  <c r="BD12"/>
  <c r="BE12"/>
  <c r="E13"/>
  <c r="V13"/>
  <c r="I13"/>
  <c r="J13"/>
  <c r="N13"/>
  <c r="P13"/>
  <c r="T13"/>
  <c r="U13"/>
  <c r="Z13"/>
  <c r="AA13"/>
  <c r="AF13"/>
  <c r="AH13"/>
  <c r="AL13"/>
  <c r="AM13"/>
  <c r="AR13"/>
  <c r="AT13"/>
  <c r="AX13"/>
  <c r="AY13"/>
  <c r="BD13"/>
  <c r="BE13"/>
  <c r="E14"/>
  <c r="I14"/>
  <c r="J14"/>
  <c r="N14"/>
  <c r="P14"/>
  <c r="T14"/>
  <c r="Z14"/>
  <c r="AG14"/>
  <c r="AF14"/>
  <c r="AH14"/>
  <c r="AL14"/>
  <c r="AM14"/>
  <c r="AR14"/>
  <c r="AT14"/>
  <c r="AX14"/>
  <c r="BD14"/>
  <c r="BE14"/>
  <c r="E15"/>
  <c r="I15"/>
  <c r="J15"/>
  <c r="N15"/>
  <c r="P15"/>
  <c r="T15"/>
  <c r="Z15"/>
  <c r="AF15"/>
  <c r="AG15"/>
  <c r="AL15"/>
  <c r="AR15"/>
  <c r="AX15"/>
  <c r="BD15"/>
  <c r="BE15"/>
  <c r="E16"/>
  <c r="AT16"/>
  <c r="I16"/>
  <c r="J16"/>
  <c r="N16"/>
  <c r="P16"/>
  <c r="T16"/>
  <c r="Z16"/>
  <c r="AF16"/>
  <c r="AG16"/>
  <c r="AL16"/>
  <c r="AM16"/>
  <c r="AR16"/>
  <c r="AS16"/>
  <c r="AX16"/>
  <c r="AY16"/>
  <c r="BD16"/>
  <c r="E17"/>
  <c r="I17"/>
  <c r="J17"/>
  <c r="N17"/>
  <c r="O17"/>
  <c r="Z17"/>
  <c r="AA17"/>
  <c r="AF17"/>
  <c r="AG17"/>
  <c r="AL17"/>
  <c r="AR17"/>
  <c r="AS17"/>
  <c r="AX17"/>
  <c r="BD17"/>
  <c r="BF17"/>
  <c r="E18"/>
  <c r="I18"/>
  <c r="J18"/>
  <c r="N18"/>
  <c r="P18"/>
  <c r="T18"/>
  <c r="U18"/>
  <c r="Z18"/>
  <c r="AF18"/>
  <c r="AG18"/>
  <c r="AL18"/>
  <c r="AM18"/>
  <c r="AR18"/>
  <c r="AT18"/>
  <c r="AX18"/>
  <c r="AY18"/>
  <c r="BD18"/>
  <c r="BE18"/>
  <c r="E19"/>
  <c r="I19"/>
  <c r="J19"/>
  <c r="N19"/>
  <c r="P19"/>
  <c r="T19"/>
  <c r="U19"/>
  <c r="Z19"/>
  <c r="AF19"/>
  <c r="AL19"/>
  <c r="AS19"/>
  <c r="AR19"/>
  <c r="AT19"/>
  <c r="AX19"/>
  <c r="AY19"/>
  <c r="BD19"/>
  <c r="E20"/>
  <c r="I20"/>
  <c r="N20"/>
  <c r="P20"/>
  <c r="T20"/>
  <c r="V20"/>
  <c r="Z20"/>
  <c r="AA20"/>
  <c r="AF20"/>
  <c r="AG20"/>
  <c r="AL20"/>
  <c r="AM20"/>
  <c r="AR20"/>
  <c r="AT20"/>
  <c r="AS20"/>
  <c r="AX20"/>
  <c r="AY20"/>
  <c r="BD20"/>
  <c r="BE20"/>
  <c r="E21"/>
  <c r="I21"/>
  <c r="J21"/>
  <c r="N21"/>
  <c r="T21"/>
  <c r="U21"/>
  <c r="Z21"/>
  <c r="AF21"/>
  <c r="AH21"/>
  <c r="AL21"/>
  <c r="AM21"/>
  <c r="AR21"/>
  <c r="AS21"/>
  <c r="AT21"/>
  <c r="AX21"/>
  <c r="AY21"/>
  <c r="BD21"/>
  <c r="E22"/>
  <c r="V22"/>
  <c r="I22"/>
  <c r="J22"/>
  <c r="N22"/>
  <c r="P22"/>
  <c r="T22"/>
  <c r="U22"/>
  <c r="Z22"/>
  <c r="AA22"/>
  <c r="AF22"/>
  <c r="AL22"/>
  <c r="AR22"/>
  <c r="AS22"/>
  <c r="AX22"/>
  <c r="AY22"/>
  <c r="BD22"/>
  <c r="BE22"/>
  <c r="E23"/>
  <c r="I23"/>
  <c r="J23"/>
  <c r="N23"/>
  <c r="P23"/>
  <c r="T23"/>
  <c r="V23"/>
  <c r="Z23"/>
  <c r="AA23"/>
  <c r="AF23"/>
  <c r="AG23"/>
  <c r="AL23"/>
  <c r="AM23"/>
  <c r="AR23"/>
  <c r="AT23"/>
  <c r="AX23"/>
  <c r="AY23"/>
  <c r="BD23"/>
  <c r="B24"/>
  <c r="C24"/>
  <c r="D24"/>
  <c r="E24"/>
  <c r="F24"/>
  <c r="G24"/>
  <c r="H24"/>
  <c r="K24"/>
  <c r="L24"/>
  <c r="M24"/>
  <c r="Q24"/>
  <c r="R24"/>
  <c r="S24"/>
  <c r="W24"/>
  <c r="X24"/>
  <c r="Y24"/>
  <c r="AC24"/>
  <c r="AD24"/>
  <c r="AE24"/>
  <c r="AI24"/>
  <c r="AJ24"/>
  <c r="AK24"/>
  <c r="AO24"/>
  <c r="AP24"/>
  <c r="AQ24"/>
  <c r="AU24"/>
  <c r="AV24"/>
  <c r="AW24"/>
  <c r="BA24"/>
  <c r="BB24"/>
  <c r="BC24"/>
  <c r="E28"/>
  <c r="I28"/>
  <c r="J28"/>
  <c r="N28"/>
  <c r="T28"/>
  <c r="Z28"/>
  <c r="AF28"/>
  <c r="AG28"/>
  <c r="AL28"/>
  <c r="AM28"/>
  <c r="AR28"/>
  <c r="AT28"/>
  <c r="AX28"/>
  <c r="AY28"/>
  <c r="BD28"/>
  <c r="BE28"/>
  <c r="E29"/>
  <c r="I29"/>
  <c r="N29"/>
  <c r="T29"/>
  <c r="V29"/>
  <c r="Z29"/>
  <c r="AA29"/>
  <c r="AF29"/>
  <c r="AG29"/>
  <c r="AL29"/>
  <c r="AM29"/>
  <c r="AR29"/>
  <c r="AS29"/>
  <c r="AX29"/>
  <c r="BD29"/>
  <c r="BE29"/>
  <c r="E30"/>
  <c r="I30"/>
  <c r="J30"/>
  <c r="N30"/>
  <c r="O30"/>
  <c r="T30"/>
  <c r="U30"/>
  <c r="Z30"/>
  <c r="AA30"/>
  <c r="AF30"/>
  <c r="AL30"/>
  <c r="AR30"/>
  <c r="AS30"/>
  <c r="AX30"/>
  <c r="AY30"/>
  <c r="BD30"/>
  <c r="BF30"/>
  <c r="E31"/>
  <c r="V31"/>
  <c r="I31"/>
  <c r="J31"/>
  <c r="N31"/>
  <c r="P31"/>
  <c r="T31"/>
  <c r="U31"/>
  <c r="Z31"/>
  <c r="AA31"/>
  <c r="AF31"/>
  <c r="AH31"/>
  <c r="AL31"/>
  <c r="AM31"/>
  <c r="AR31"/>
  <c r="AT31"/>
  <c r="AS31"/>
  <c r="AX31"/>
  <c r="AY31"/>
  <c r="BD31"/>
  <c r="BF31"/>
  <c r="E32"/>
  <c r="I32"/>
  <c r="N32"/>
  <c r="P32"/>
  <c r="T32"/>
  <c r="Z32"/>
  <c r="AA32"/>
  <c r="AF32"/>
  <c r="AL32"/>
  <c r="AR32"/>
  <c r="AX32"/>
  <c r="AY32"/>
  <c r="BD32"/>
  <c r="BF32"/>
  <c r="E33"/>
  <c r="I33"/>
  <c r="J33"/>
  <c r="N33"/>
  <c r="T33"/>
  <c r="U33"/>
  <c r="Z33"/>
  <c r="AF33"/>
  <c r="AG33"/>
  <c r="AL33"/>
  <c r="AM33"/>
  <c r="AR33"/>
  <c r="AT33"/>
  <c r="AX33"/>
  <c r="AY33"/>
  <c r="BD33"/>
  <c r="BE33"/>
  <c r="E34"/>
  <c r="I34"/>
  <c r="J34"/>
  <c r="N34"/>
  <c r="T34"/>
  <c r="U34"/>
  <c r="Z34"/>
  <c r="AF34"/>
  <c r="AG34"/>
  <c r="AL34"/>
  <c r="AM34"/>
  <c r="AN34"/>
  <c r="AR34"/>
  <c r="AS34"/>
  <c r="AT34"/>
  <c r="AX34"/>
  <c r="AY34"/>
  <c r="AZ34"/>
  <c r="BD34"/>
  <c r="E35"/>
  <c r="I35"/>
  <c r="J35"/>
  <c r="N35"/>
  <c r="P35"/>
  <c r="T35"/>
  <c r="V35"/>
  <c r="Z35"/>
  <c r="AA35"/>
  <c r="AF35"/>
  <c r="AL35"/>
  <c r="AM35"/>
  <c r="AR35"/>
  <c r="AT35"/>
  <c r="AX35"/>
  <c r="AY35"/>
  <c r="BD35"/>
  <c r="BE35"/>
  <c r="E36"/>
  <c r="I36"/>
  <c r="J36"/>
  <c r="N36"/>
  <c r="P36"/>
  <c r="T36"/>
  <c r="U36"/>
  <c r="Z36"/>
  <c r="AA36"/>
  <c r="AF36"/>
  <c r="AL36"/>
  <c r="AR36"/>
  <c r="AS36"/>
  <c r="AX36"/>
  <c r="AY36"/>
  <c r="BD36"/>
  <c r="BF36"/>
  <c r="E37"/>
  <c r="I37"/>
  <c r="J37"/>
  <c r="N37"/>
  <c r="P37"/>
  <c r="T37"/>
  <c r="V37"/>
  <c r="Z37"/>
  <c r="AA37"/>
  <c r="AF37"/>
  <c r="AH37"/>
  <c r="AL37"/>
  <c r="AM37"/>
  <c r="AR37"/>
  <c r="AS37"/>
  <c r="AX37"/>
  <c r="AY37"/>
  <c r="BD37"/>
  <c r="BF37"/>
  <c r="E38"/>
  <c r="AB38"/>
  <c r="I38"/>
  <c r="J38"/>
  <c r="N38"/>
  <c r="P38"/>
  <c r="T38"/>
  <c r="V38"/>
  <c r="Z38"/>
  <c r="AA38"/>
  <c r="AF38"/>
  <c r="AG38"/>
  <c r="AL38"/>
  <c r="AN38"/>
  <c r="AR38"/>
  <c r="AX38"/>
  <c r="AZ38"/>
  <c r="BD38"/>
  <c r="BE38"/>
  <c r="B39"/>
  <c r="C39"/>
  <c r="D39"/>
  <c r="F39"/>
  <c r="G39"/>
  <c r="H39"/>
  <c r="K39"/>
  <c r="L39"/>
  <c r="M39"/>
  <c r="Q39"/>
  <c r="R39"/>
  <c r="S39"/>
  <c r="W39"/>
  <c r="X39"/>
  <c r="Y39"/>
  <c r="AC39"/>
  <c r="AD39"/>
  <c r="AE39"/>
  <c r="AI39"/>
  <c r="AJ39"/>
  <c r="AK39"/>
  <c r="AO39"/>
  <c r="AP39"/>
  <c r="AQ39"/>
  <c r="AU39"/>
  <c r="AV39"/>
  <c r="AW39"/>
  <c r="BA39"/>
  <c r="BB39"/>
  <c r="BC39"/>
  <c r="BD39"/>
  <c r="E29" i="23"/>
  <c r="E40"/>
  <c r="E30"/>
  <c r="E31"/>
  <c r="E32"/>
  <c r="E33"/>
  <c r="E34"/>
  <c r="E35"/>
  <c r="E36"/>
  <c r="E37"/>
  <c r="E38"/>
  <c r="E39"/>
  <c r="I29"/>
  <c r="I40"/>
  <c r="I30"/>
  <c r="I31"/>
  <c r="I32"/>
  <c r="I33"/>
  <c r="I34"/>
  <c r="I35"/>
  <c r="I36"/>
  <c r="I37"/>
  <c r="I38"/>
  <c r="I39"/>
  <c r="AR39"/>
  <c r="N29"/>
  <c r="N30"/>
  <c r="N31"/>
  <c r="N32"/>
  <c r="N33"/>
  <c r="N34"/>
  <c r="N35"/>
  <c r="N36"/>
  <c r="P36"/>
  <c r="N37"/>
  <c r="N38"/>
  <c r="P38"/>
  <c r="N39"/>
  <c r="N5"/>
  <c r="N6"/>
  <c r="N7"/>
  <c r="N8"/>
  <c r="N25"/>
  <c r="N9"/>
  <c r="N10"/>
  <c r="N11"/>
  <c r="N12"/>
  <c r="N13"/>
  <c r="N14"/>
  <c r="N15"/>
  <c r="N16"/>
  <c r="N17"/>
  <c r="N18"/>
  <c r="N19"/>
  <c r="N20"/>
  <c r="N21"/>
  <c r="N22"/>
  <c r="N23"/>
  <c r="N24"/>
  <c r="B25"/>
  <c r="C25"/>
  <c r="D25"/>
  <c r="E24"/>
  <c r="E23"/>
  <c r="E22"/>
  <c r="P22"/>
  <c r="E21"/>
  <c r="E20"/>
  <c r="P20"/>
  <c r="E19"/>
  <c r="P19"/>
  <c r="E18"/>
  <c r="P18"/>
  <c r="E17"/>
  <c r="P17"/>
  <c r="E16"/>
  <c r="P16"/>
  <c r="E15"/>
  <c r="E14"/>
  <c r="P14"/>
  <c r="E13"/>
  <c r="P13"/>
  <c r="E12"/>
  <c r="P12"/>
  <c r="E11"/>
  <c r="P11"/>
  <c r="E10"/>
  <c r="P10"/>
  <c r="E9"/>
  <c r="P9"/>
  <c r="E8"/>
  <c r="P8"/>
  <c r="E7"/>
  <c r="P7"/>
  <c r="E6"/>
  <c r="P6"/>
  <c r="E5"/>
  <c r="P5"/>
  <c r="T29"/>
  <c r="V29"/>
  <c r="T30"/>
  <c r="V30"/>
  <c r="T31"/>
  <c r="T32"/>
  <c r="V32"/>
  <c r="T33"/>
  <c r="V33"/>
  <c r="T34"/>
  <c r="V34"/>
  <c r="T35"/>
  <c r="T36"/>
  <c r="T37"/>
  <c r="V37"/>
  <c r="T38"/>
  <c r="T39"/>
  <c r="V39"/>
  <c r="V35"/>
  <c r="T5"/>
  <c r="V5"/>
  <c r="T6"/>
  <c r="T7"/>
  <c r="T8"/>
  <c r="T9"/>
  <c r="V9"/>
  <c r="T10"/>
  <c r="V10"/>
  <c r="T11"/>
  <c r="V11"/>
  <c r="T12"/>
  <c r="V12"/>
  <c r="T13"/>
  <c r="V13"/>
  <c r="T14"/>
  <c r="V14"/>
  <c r="T15"/>
  <c r="T16"/>
  <c r="T17"/>
  <c r="T18"/>
  <c r="T19"/>
  <c r="T20"/>
  <c r="T21"/>
  <c r="T22"/>
  <c r="T23"/>
  <c r="T24"/>
  <c r="V24"/>
  <c r="V7"/>
  <c r="BD29"/>
  <c r="BD30"/>
  <c r="BF30"/>
  <c r="BD31"/>
  <c r="BD32"/>
  <c r="BD33"/>
  <c r="BD34"/>
  <c r="BD35"/>
  <c r="BD36"/>
  <c r="BD37"/>
  <c r="BD38"/>
  <c r="BD39"/>
  <c r="BE39"/>
  <c r="AX29"/>
  <c r="AX30"/>
  <c r="AX31"/>
  <c r="AX32"/>
  <c r="AX33"/>
  <c r="BE33"/>
  <c r="AX34"/>
  <c r="AX35"/>
  <c r="BE35"/>
  <c r="AX36"/>
  <c r="AX37"/>
  <c r="BE37"/>
  <c r="AX38"/>
  <c r="AX39"/>
  <c r="AY39"/>
  <c r="BC40"/>
  <c r="BB40"/>
  <c r="BA40"/>
  <c r="AR29"/>
  <c r="AR30"/>
  <c r="AR31"/>
  <c r="AR32"/>
  <c r="AR33"/>
  <c r="AR34"/>
  <c r="AT34"/>
  <c r="AR35"/>
  <c r="AY35"/>
  <c r="AR36"/>
  <c r="AT36"/>
  <c r="AR37"/>
  <c r="AR38"/>
  <c r="AT38"/>
  <c r="AW40"/>
  <c r="AV40"/>
  <c r="AU40"/>
  <c r="AL29"/>
  <c r="AL30"/>
  <c r="AN30"/>
  <c r="AL31"/>
  <c r="AS31"/>
  <c r="AL32"/>
  <c r="AN32"/>
  <c r="AL33"/>
  <c r="AL34"/>
  <c r="AN34"/>
  <c r="AL35"/>
  <c r="AL36"/>
  <c r="AN36"/>
  <c r="AL37"/>
  <c r="AL38"/>
  <c r="AN38"/>
  <c r="AL39"/>
  <c r="AQ40"/>
  <c r="AP40"/>
  <c r="AO40"/>
  <c r="AF29"/>
  <c r="AF30"/>
  <c r="AH30"/>
  <c r="AF31"/>
  <c r="AF32"/>
  <c r="AF33"/>
  <c r="AF34"/>
  <c r="AF35"/>
  <c r="AF36"/>
  <c r="AF37"/>
  <c r="AH37"/>
  <c r="AF38"/>
  <c r="AF39"/>
  <c r="AK40"/>
  <c r="AJ40"/>
  <c r="AI40"/>
  <c r="Z29"/>
  <c r="Z30"/>
  <c r="Z31"/>
  <c r="Z32"/>
  <c r="Z33"/>
  <c r="AA33"/>
  <c r="Z34"/>
  <c r="Z35"/>
  <c r="AA35"/>
  <c r="Z36"/>
  <c r="Z37"/>
  <c r="AA37"/>
  <c r="Z38"/>
  <c r="Z39"/>
  <c r="AG39"/>
  <c r="AE40"/>
  <c r="AD40"/>
  <c r="AC40"/>
  <c r="Y40"/>
  <c r="X40"/>
  <c r="W40"/>
  <c r="S40"/>
  <c r="R40"/>
  <c r="Q40"/>
  <c r="M40"/>
  <c r="L40"/>
  <c r="K40"/>
  <c r="H40"/>
  <c r="G40"/>
  <c r="F40"/>
  <c r="D40"/>
  <c r="C40"/>
  <c r="B40"/>
  <c r="BF39"/>
  <c r="AZ39"/>
  <c r="AT39"/>
  <c r="AS39"/>
  <c r="AN39"/>
  <c r="U39"/>
  <c r="J39"/>
  <c r="BF38"/>
  <c r="BE38"/>
  <c r="AZ38"/>
  <c r="AY38"/>
  <c r="AS38"/>
  <c r="AH38"/>
  <c r="AG38"/>
  <c r="AB38"/>
  <c r="AA38"/>
  <c r="O38"/>
  <c r="J38"/>
  <c r="BF37"/>
  <c r="AZ37"/>
  <c r="AT37"/>
  <c r="AS37"/>
  <c r="AN37"/>
  <c r="AB37"/>
  <c r="U37"/>
  <c r="J37"/>
  <c r="BF36"/>
  <c r="BE36"/>
  <c r="AZ36"/>
  <c r="AY36"/>
  <c r="AM36"/>
  <c r="AH36"/>
  <c r="AG36"/>
  <c r="AB36"/>
  <c r="AA36"/>
  <c r="O36"/>
  <c r="J36"/>
  <c r="BF35"/>
  <c r="AZ35"/>
  <c r="AT35"/>
  <c r="AS35"/>
  <c r="AN35"/>
  <c r="AH35"/>
  <c r="AB35"/>
  <c r="U35"/>
  <c r="J35"/>
  <c r="BF34"/>
  <c r="BE34"/>
  <c r="AZ34"/>
  <c r="AY34"/>
  <c r="AS34"/>
  <c r="AM34"/>
  <c r="AH34"/>
  <c r="AG34"/>
  <c r="AB34"/>
  <c r="AA34"/>
  <c r="O34"/>
  <c r="J34"/>
  <c r="BF33"/>
  <c r="AZ33"/>
  <c r="AT33"/>
  <c r="AS33"/>
  <c r="AN33"/>
  <c r="AH33"/>
  <c r="AB33"/>
  <c r="U33"/>
  <c r="J33"/>
  <c r="BF32"/>
  <c r="BE32"/>
  <c r="AZ32"/>
  <c r="AY32"/>
  <c r="AT32"/>
  <c r="AS32"/>
  <c r="AM32"/>
  <c r="AH32"/>
  <c r="AG32"/>
  <c r="AB32"/>
  <c r="AA32"/>
  <c r="O32"/>
  <c r="J32"/>
  <c r="BF31"/>
  <c r="AZ31"/>
  <c r="AT31"/>
  <c r="AN31"/>
  <c r="AM31"/>
  <c r="AH31"/>
  <c r="AB31"/>
  <c r="U31"/>
  <c r="J31"/>
  <c r="BE30"/>
  <c r="AY30"/>
  <c r="AT30"/>
  <c r="AS30"/>
  <c r="AM30"/>
  <c r="AG30"/>
  <c r="AB30"/>
  <c r="AA30"/>
  <c r="O30"/>
  <c r="J30"/>
  <c r="BF29"/>
  <c r="BE29"/>
  <c r="AZ29"/>
  <c r="AT29"/>
  <c r="AN29"/>
  <c r="AH29"/>
  <c r="AG29"/>
  <c r="AB29"/>
  <c r="AA29"/>
  <c r="U29"/>
  <c r="J29"/>
  <c r="BD5"/>
  <c r="BD6"/>
  <c r="BD7"/>
  <c r="BD8"/>
  <c r="BD9"/>
  <c r="BD25"/>
  <c r="BD10"/>
  <c r="BD11"/>
  <c r="BD12"/>
  <c r="BD13"/>
  <c r="BD14"/>
  <c r="BD15"/>
  <c r="BF15"/>
  <c r="BD16"/>
  <c r="BD17"/>
  <c r="BF17"/>
  <c r="BD18"/>
  <c r="BD19"/>
  <c r="BF19"/>
  <c r="BD20"/>
  <c r="BD21"/>
  <c r="BF21"/>
  <c r="BD22"/>
  <c r="BD23"/>
  <c r="BD24"/>
  <c r="AX5"/>
  <c r="AX6"/>
  <c r="AX7"/>
  <c r="AX8"/>
  <c r="AX9"/>
  <c r="AX10"/>
  <c r="AX11"/>
  <c r="AX12"/>
  <c r="AX13"/>
  <c r="AX14"/>
  <c r="AX15"/>
  <c r="AX16"/>
  <c r="AX17"/>
  <c r="AX18"/>
  <c r="AX19"/>
  <c r="AX20"/>
  <c r="AX21"/>
  <c r="AX22"/>
  <c r="AZ22"/>
  <c r="AX23"/>
  <c r="BE23"/>
  <c r="AX24"/>
  <c r="AZ24"/>
  <c r="BC25"/>
  <c r="BB25"/>
  <c r="BA25"/>
  <c r="AR5"/>
  <c r="AR6"/>
  <c r="AR7"/>
  <c r="AR8"/>
  <c r="AR25"/>
  <c r="AR9"/>
  <c r="AR10"/>
  <c r="AR11"/>
  <c r="AR12"/>
  <c r="AR13"/>
  <c r="AR14"/>
  <c r="AR15"/>
  <c r="AR16"/>
  <c r="AR17"/>
  <c r="AR18"/>
  <c r="AT18"/>
  <c r="AR19"/>
  <c r="AR20"/>
  <c r="AR21"/>
  <c r="AR22"/>
  <c r="AR23"/>
  <c r="AR24"/>
  <c r="AT24"/>
  <c r="AW25"/>
  <c r="AV25"/>
  <c r="AU25"/>
  <c r="AL5"/>
  <c r="AL6"/>
  <c r="AL25"/>
  <c r="AL7"/>
  <c r="AL8"/>
  <c r="AL9"/>
  <c r="AL10"/>
  <c r="AL11"/>
  <c r="AL12"/>
  <c r="AL13"/>
  <c r="AL14"/>
  <c r="AN14"/>
  <c r="AL15"/>
  <c r="AL16"/>
  <c r="AN16"/>
  <c r="AL17"/>
  <c r="AL18"/>
  <c r="AL19"/>
  <c r="AL20"/>
  <c r="AN20"/>
  <c r="AL21"/>
  <c r="AL22"/>
  <c r="AN22"/>
  <c r="AL23"/>
  <c r="AL24"/>
  <c r="AN24"/>
  <c r="AQ25"/>
  <c r="AP25"/>
  <c r="AO25"/>
  <c r="AF5"/>
  <c r="AF6"/>
  <c r="AF7"/>
  <c r="AF8"/>
  <c r="AF25"/>
  <c r="AF9"/>
  <c r="AF10"/>
  <c r="AF11"/>
  <c r="AF12"/>
  <c r="AH12"/>
  <c r="AF13"/>
  <c r="AF14"/>
  <c r="AF15"/>
  <c r="AF16"/>
  <c r="AF17"/>
  <c r="AF18"/>
  <c r="AG18"/>
  <c r="AF19"/>
  <c r="AF20"/>
  <c r="AF21"/>
  <c r="AF22"/>
  <c r="AF23"/>
  <c r="AF24"/>
  <c r="AH24"/>
  <c r="AK25"/>
  <c r="AJ25"/>
  <c r="AI25"/>
  <c r="Z5"/>
  <c r="Z6"/>
  <c r="Z7"/>
  <c r="Z8"/>
  <c r="Z9"/>
  <c r="Z10"/>
  <c r="Z11"/>
  <c r="AG11"/>
  <c r="Z12"/>
  <c r="Z13"/>
  <c r="AG13"/>
  <c r="Z14"/>
  <c r="AG14"/>
  <c r="Z15"/>
  <c r="AB15"/>
  <c r="Z16"/>
  <c r="AG16"/>
  <c r="Z17"/>
  <c r="AB17"/>
  <c r="Z18"/>
  <c r="Z19"/>
  <c r="AB19"/>
  <c r="Z20"/>
  <c r="AG20"/>
  <c r="Z21"/>
  <c r="AB21"/>
  <c r="Z22"/>
  <c r="AG22"/>
  <c r="Z23"/>
  <c r="Z24"/>
  <c r="AB24"/>
  <c r="AE25"/>
  <c r="AD25"/>
  <c r="AC25"/>
  <c r="Y25"/>
  <c r="X25"/>
  <c r="W25"/>
  <c r="S25"/>
  <c r="R25"/>
  <c r="Q25"/>
  <c r="I5"/>
  <c r="I6"/>
  <c r="I7"/>
  <c r="O7"/>
  <c r="I8"/>
  <c r="I9"/>
  <c r="O9"/>
  <c r="I10"/>
  <c r="I11"/>
  <c r="O11"/>
  <c r="I12"/>
  <c r="I13"/>
  <c r="O13"/>
  <c r="I14"/>
  <c r="I15"/>
  <c r="J15"/>
  <c r="I16"/>
  <c r="I17"/>
  <c r="J17"/>
  <c r="I18"/>
  <c r="I19"/>
  <c r="J19"/>
  <c r="I20"/>
  <c r="O20"/>
  <c r="I21"/>
  <c r="J21"/>
  <c r="I22"/>
  <c r="I23"/>
  <c r="J23"/>
  <c r="I24"/>
  <c r="J24"/>
  <c r="M25"/>
  <c r="L25"/>
  <c r="K25"/>
  <c r="H25"/>
  <c r="G25"/>
  <c r="F25"/>
  <c r="AY24"/>
  <c r="AM24"/>
  <c r="AA24"/>
  <c r="U24"/>
  <c r="O24"/>
  <c r="BF23"/>
  <c r="AZ23"/>
  <c r="AY23"/>
  <c r="AT23"/>
  <c r="AS23"/>
  <c r="AN23"/>
  <c r="AM23"/>
  <c r="AH23"/>
  <c r="AG23"/>
  <c r="AB23"/>
  <c r="U23"/>
  <c r="BF22"/>
  <c r="AT22"/>
  <c r="AH22"/>
  <c r="AB22"/>
  <c r="U22"/>
  <c r="O22"/>
  <c r="J22"/>
  <c r="BE21"/>
  <c r="AY21"/>
  <c r="AS21"/>
  <c r="AM21"/>
  <c r="AA21"/>
  <c r="BF20"/>
  <c r="AZ20"/>
  <c r="AT20"/>
  <c r="AH20"/>
  <c r="AB20"/>
  <c r="U20"/>
  <c r="J20"/>
  <c r="BE19"/>
  <c r="AZ19"/>
  <c r="AY19"/>
  <c r="AT19"/>
  <c r="AS19"/>
  <c r="AN19"/>
  <c r="AM19"/>
  <c r="AH19"/>
  <c r="AG19"/>
  <c r="O19"/>
  <c r="BF18"/>
  <c r="AZ18"/>
  <c r="AN18"/>
  <c r="AB18"/>
  <c r="U18"/>
  <c r="J18"/>
  <c r="BE17"/>
  <c r="AZ17"/>
  <c r="AY17"/>
  <c r="AT17"/>
  <c r="AS17"/>
  <c r="AN17"/>
  <c r="AM17"/>
  <c r="AH17"/>
  <c r="AA17"/>
  <c r="BF16"/>
  <c r="AZ16"/>
  <c r="AT16"/>
  <c r="AH16"/>
  <c r="AB16"/>
  <c r="U16"/>
  <c r="O16"/>
  <c r="J16"/>
  <c r="BE15"/>
  <c r="AY15"/>
  <c r="AS15"/>
  <c r="AM15"/>
  <c r="AA15"/>
  <c r="BF14"/>
  <c r="AZ14"/>
  <c r="AT14"/>
  <c r="AH14"/>
  <c r="AB14"/>
  <c r="AA14"/>
  <c r="U14"/>
  <c r="O14"/>
  <c r="J14"/>
  <c r="BF13"/>
  <c r="BE13"/>
  <c r="AZ13"/>
  <c r="AY13"/>
  <c r="AT13"/>
  <c r="AS13"/>
  <c r="AN13"/>
  <c r="AM13"/>
  <c r="AH13"/>
  <c r="AB13"/>
  <c r="U13"/>
  <c r="J13"/>
  <c r="BF12"/>
  <c r="BE12"/>
  <c r="AZ12"/>
  <c r="AY12"/>
  <c r="AT12"/>
  <c r="AS12"/>
  <c r="AN12"/>
  <c r="AM12"/>
  <c r="AG12"/>
  <c r="AB12"/>
  <c r="AA12"/>
  <c r="U12"/>
  <c r="O12"/>
  <c r="J12"/>
  <c r="BF11"/>
  <c r="BE11"/>
  <c r="AZ11"/>
  <c r="AY11"/>
  <c r="AT11"/>
  <c r="AS11"/>
  <c r="AN11"/>
  <c r="AM11"/>
  <c r="AH11"/>
  <c r="AB11"/>
  <c r="U11"/>
  <c r="J11"/>
  <c r="BF10"/>
  <c r="BE10"/>
  <c r="AZ10"/>
  <c r="AY10"/>
  <c r="AT10"/>
  <c r="AS10"/>
  <c r="AN10"/>
  <c r="AM10"/>
  <c r="AH10"/>
  <c r="AG10"/>
  <c r="AB10"/>
  <c r="AA10"/>
  <c r="U10"/>
  <c r="O10"/>
  <c r="J10"/>
  <c r="BF9"/>
  <c r="BE9"/>
  <c r="AZ9"/>
  <c r="AY9"/>
  <c r="AT9"/>
  <c r="AS9"/>
  <c r="AN9"/>
  <c r="AM9"/>
  <c r="AH9"/>
  <c r="AG9"/>
  <c r="AB9"/>
  <c r="AA9"/>
  <c r="U9"/>
  <c r="J9"/>
  <c r="BF8"/>
  <c r="BE8"/>
  <c r="AZ8"/>
  <c r="AY8"/>
  <c r="AT8"/>
  <c r="AS8"/>
  <c r="AN8"/>
  <c r="AM8"/>
  <c r="AH8"/>
  <c r="AG8"/>
  <c r="AB8"/>
  <c r="AA8"/>
  <c r="U8"/>
  <c r="O8"/>
  <c r="J8"/>
  <c r="BF7"/>
  <c r="BE7"/>
  <c r="AZ7"/>
  <c r="AY7"/>
  <c r="AT7"/>
  <c r="AS7"/>
  <c r="AN7"/>
  <c r="AM7"/>
  <c r="AH7"/>
  <c r="AG7"/>
  <c r="AB7"/>
  <c r="AA7"/>
  <c r="U7"/>
  <c r="J7"/>
  <c r="BF6"/>
  <c r="BE6"/>
  <c r="AZ6"/>
  <c r="AY6"/>
  <c r="AT6"/>
  <c r="AS6"/>
  <c r="AN6"/>
  <c r="AM6"/>
  <c r="AH6"/>
  <c r="AG6"/>
  <c r="AB6"/>
  <c r="AA6"/>
  <c r="U6"/>
  <c r="O6"/>
  <c r="J6"/>
  <c r="BF5"/>
  <c r="BE5"/>
  <c r="AZ5"/>
  <c r="AY5"/>
  <c r="AT5"/>
  <c r="AS5"/>
  <c r="AN5"/>
  <c r="AM5"/>
  <c r="AH5"/>
  <c r="AG5"/>
  <c r="AB5"/>
  <c r="AA5"/>
  <c r="U5"/>
  <c r="O5"/>
  <c r="J5"/>
  <c r="AJ40" i="22"/>
  <c r="AJ39"/>
  <c r="AJ38"/>
  <c r="AJ37"/>
  <c r="AJ36"/>
  <c r="AJ35"/>
  <c r="AJ34"/>
  <c r="AJ33"/>
  <c r="AJ32"/>
  <c r="AJ31"/>
  <c r="AJ30"/>
  <c r="AJ24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AJ5"/>
  <c r="E39"/>
  <c r="B25"/>
  <c r="E7"/>
  <c r="E14"/>
  <c r="E5"/>
  <c r="E8"/>
  <c r="E9"/>
  <c r="E10"/>
  <c r="E11"/>
  <c r="E13"/>
  <c r="E15"/>
  <c r="E16"/>
  <c r="E17"/>
  <c r="E18"/>
  <c r="E19"/>
  <c r="E20"/>
  <c r="E22"/>
  <c r="E23"/>
  <c r="E21"/>
  <c r="E24"/>
  <c r="E12"/>
  <c r="C25"/>
  <c r="D25"/>
  <c r="E25"/>
  <c r="E6"/>
  <c r="I30"/>
  <c r="E30"/>
  <c r="J30"/>
  <c r="I31"/>
  <c r="E31"/>
  <c r="I32"/>
  <c r="J32"/>
  <c r="E32"/>
  <c r="AL32"/>
  <c r="I33"/>
  <c r="E33"/>
  <c r="E38" i="12"/>
  <c r="E39"/>
  <c r="I39"/>
  <c r="E40"/>
  <c r="I40"/>
  <c r="E41"/>
  <c r="I41"/>
  <c r="E42"/>
  <c r="I42"/>
  <c r="E43"/>
  <c r="I43"/>
  <c r="E44"/>
  <c r="I44"/>
  <c r="E45"/>
  <c r="I45"/>
  <c r="E46"/>
  <c r="I46"/>
  <c r="E47"/>
  <c r="I47"/>
  <c r="E48"/>
  <c r="I48"/>
  <c r="H38"/>
  <c r="H39"/>
  <c r="H40"/>
  <c r="H41"/>
  <c r="H49"/>
  <c r="H42"/>
  <c r="H43"/>
  <c r="H44"/>
  <c r="H45"/>
  <c r="H46"/>
  <c r="H47"/>
  <c r="H48"/>
  <c r="G38"/>
  <c r="G39"/>
  <c r="G40"/>
  <c r="G41"/>
  <c r="G42"/>
  <c r="G49"/>
  <c r="G43"/>
  <c r="G44"/>
  <c r="G45"/>
  <c r="G46"/>
  <c r="G47"/>
  <c r="G48"/>
  <c r="D49"/>
  <c r="C49"/>
  <c r="B49"/>
  <c r="E5"/>
  <c r="Y5"/>
  <c r="I5"/>
  <c r="E6"/>
  <c r="Y6"/>
  <c r="I6" s="1"/>
  <c r="E7"/>
  <c r="Y7"/>
  <c r="I7"/>
  <c r="E8"/>
  <c r="Y8"/>
  <c r="I8" s="1"/>
  <c r="E9"/>
  <c r="Y9"/>
  <c r="I9"/>
  <c r="E10"/>
  <c r="Y10"/>
  <c r="I10" s="1"/>
  <c r="E11"/>
  <c r="Y11"/>
  <c r="I11"/>
  <c r="E12"/>
  <c r="Y12"/>
  <c r="I12" s="1"/>
  <c r="E13"/>
  <c r="Y13"/>
  <c r="I13"/>
  <c r="E14"/>
  <c r="Y14"/>
  <c r="I14" s="1"/>
  <c r="E15"/>
  <c r="E25"/>
  <c r="Y15"/>
  <c r="I15"/>
  <c r="E16"/>
  <c r="Y16"/>
  <c r="I16" s="1"/>
  <c r="E17"/>
  <c r="Y17"/>
  <c r="I17"/>
  <c r="E18"/>
  <c r="Y18"/>
  <c r="I18" s="1"/>
  <c r="E19"/>
  <c r="Y19"/>
  <c r="I19"/>
  <c r="E20"/>
  <c r="Y20"/>
  <c r="I20" s="1"/>
  <c r="E21"/>
  <c r="Y21"/>
  <c r="I21"/>
  <c r="E22"/>
  <c r="I22"/>
  <c r="E23"/>
  <c r="I23"/>
  <c r="E24"/>
  <c r="I24"/>
  <c r="G5"/>
  <c r="G6"/>
  <c r="G7"/>
  <c r="G25"/>
  <c r="G8"/>
  <c r="G9"/>
  <c r="G10"/>
  <c r="G11"/>
  <c r="G12"/>
  <c r="G13"/>
  <c r="G14"/>
  <c r="G15"/>
  <c r="G16"/>
  <c r="G17"/>
  <c r="G18"/>
  <c r="G19"/>
  <c r="G20"/>
  <c r="G21"/>
  <c r="G22"/>
  <c r="G23"/>
  <c r="G24"/>
  <c r="F25"/>
  <c r="D25"/>
  <c r="C25"/>
  <c r="B25"/>
  <c r="I5" i="22"/>
  <c r="J5"/>
  <c r="N5"/>
  <c r="S5"/>
  <c r="T5"/>
  <c r="X5"/>
  <c r="Z5"/>
  <c r="AD5"/>
  <c r="AF5"/>
  <c r="AE5"/>
  <c r="AP5"/>
  <c r="AQ5"/>
  <c r="AR5"/>
  <c r="AV5"/>
  <c r="AW5"/>
  <c r="AX5"/>
  <c r="BB5"/>
  <c r="I6"/>
  <c r="J6"/>
  <c r="N6"/>
  <c r="O6"/>
  <c r="S6"/>
  <c r="T6"/>
  <c r="X6"/>
  <c r="Y6"/>
  <c r="Z6"/>
  <c r="AD6"/>
  <c r="AK6"/>
  <c r="AF6"/>
  <c r="AL6"/>
  <c r="AP6"/>
  <c r="AV6"/>
  <c r="AX6"/>
  <c r="BB6"/>
  <c r="BC6"/>
  <c r="BD6"/>
  <c r="I7"/>
  <c r="J7"/>
  <c r="N7"/>
  <c r="O7"/>
  <c r="S7"/>
  <c r="T7"/>
  <c r="X7"/>
  <c r="Y7"/>
  <c r="Z7"/>
  <c r="AD7"/>
  <c r="AP7"/>
  <c r="AV7"/>
  <c r="AX7"/>
  <c r="BB7"/>
  <c r="BC7"/>
  <c r="BD7"/>
  <c r="I8"/>
  <c r="J8"/>
  <c r="N8"/>
  <c r="O8"/>
  <c r="S8"/>
  <c r="T8"/>
  <c r="X8"/>
  <c r="Y8"/>
  <c r="AD8"/>
  <c r="AE8"/>
  <c r="AF8"/>
  <c r="AP8"/>
  <c r="AQ8"/>
  <c r="AR8"/>
  <c r="AV8"/>
  <c r="AW8"/>
  <c r="BB8"/>
  <c r="BC8"/>
  <c r="BD8"/>
  <c r="I9"/>
  <c r="J9"/>
  <c r="N9"/>
  <c r="O9"/>
  <c r="S9"/>
  <c r="T9"/>
  <c r="X9"/>
  <c r="Y9"/>
  <c r="Z9"/>
  <c r="AD9"/>
  <c r="AP9"/>
  <c r="AV9"/>
  <c r="AX9"/>
  <c r="BB9"/>
  <c r="BC9"/>
  <c r="BD9"/>
  <c r="I10"/>
  <c r="J10"/>
  <c r="N10"/>
  <c r="O10"/>
  <c r="S10"/>
  <c r="T10"/>
  <c r="X10"/>
  <c r="Y10"/>
  <c r="AD10"/>
  <c r="AE10"/>
  <c r="AF10"/>
  <c r="AP10"/>
  <c r="AQ10"/>
  <c r="AR10"/>
  <c r="AV10"/>
  <c r="AW10"/>
  <c r="BB10"/>
  <c r="BC10"/>
  <c r="BD10"/>
  <c r="I11"/>
  <c r="J11"/>
  <c r="N11"/>
  <c r="O11"/>
  <c r="S11"/>
  <c r="T11"/>
  <c r="X11"/>
  <c r="Y11"/>
  <c r="Z11"/>
  <c r="AD11"/>
  <c r="AP11"/>
  <c r="AV11"/>
  <c r="AX11"/>
  <c r="BB11"/>
  <c r="BC11"/>
  <c r="BD11"/>
  <c r="I12"/>
  <c r="J12"/>
  <c r="N12"/>
  <c r="O12"/>
  <c r="S12"/>
  <c r="T12"/>
  <c r="X12"/>
  <c r="Y12"/>
  <c r="Z12"/>
  <c r="AD12"/>
  <c r="AL12"/>
  <c r="AP12"/>
  <c r="AQ12"/>
  <c r="AR12"/>
  <c r="AV12"/>
  <c r="AW12"/>
  <c r="AX12"/>
  <c r="BB12"/>
  <c r="I13"/>
  <c r="J13"/>
  <c r="N13"/>
  <c r="O13"/>
  <c r="S13"/>
  <c r="T13"/>
  <c r="X13"/>
  <c r="Y13"/>
  <c r="AD13"/>
  <c r="AP13"/>
  <c r="AV13"/>
  <c r="BB13"/>
  <c r="I14"/>
  <c r="J14"/>
  <c r="N14"/>
  <c r="O14"/>
  <c r="S14"/>
  <c r="T14"/>
  <c r="X14"/>
  <c r="Y14"/>
  <c r="AD14"/>
  <c r="AP14"/>
  <c r="AV14"/>
  <c r="BB14"/>
  <c r="I15"/>
  <c r="J15"/>
  <c r="N15"/>
  <c r="O15"/>
  <c r="S15"/>
  <c r="T15"/>
  <c r="X15"/>
  <c r="Y15"/>
  <c r="Z15"/>
  <c r="AD15"/>
  <c r="AE15"/>
  <c r="AF15"/>
  <c r="AP15"/>
  <c r="AQ15"/>
  <c r="AR15"/>
  <c r="AV15"/>
  <c r="AW15"/>
  <c r="AX15"/>
  <c r="BB15"/>
  <c r="I16"/>
  <c r="J16"/>
  <c r="N16"/>
  <c r="O16"/>
  <c r="S16"/>
  <c r="T16"/>
  <c r="X16"/>
  <c r="Y16"/>
  <c r="AD16"/>
  <c r="AP16"/>
  <c r="AV16"/>
  <c r="BB16"/>
  <c r="I17"/>
  <c r="J17"/>
  <c r="N17"/>
  <c r="O17"/>
  <c r="S17"/>
  <c r="T17"/>
  <c r="X17"/>
  <c r="Y17"/>
  <c r="Z17"/>
  <c r="AD17"/>
  <c r="AE17"/>
  <c r="AF17"/>
  <c r="AP17"/>
  <c r="AQ17"/>
  <c r="AR17"/>
  <c r="AV17"/>
  <c r="AW17"/>
  <c r="AX17"/>
  <c r="BB17"/>
  <c r="I18"/>
  <c r="J18"/>
  <c r="N18"/>
  <c r="O18"/>
  <c r="S18"/>
  <c r="T18"/>
  <c r="X18"/>
  <c r="Y18"/>
  <c r="AD18"/>
  <c r="AP18"/>
  <c r="AV18"/>
  <c r="BB18"/>
  <c r="I19"/>
  <c r="J19"/>
  <c r="N19"/>
  <c r="O19"/>
  <c r="S19"/>
  <c r="T19"/>
  <c r="X19"/>
  <c r="Y19"/>
  <c r="Z19"/>
  <c r="AD19"/>
  <c r="AE19"/>
  <c r="AF19"/>
  <c r="AP19"/>
  <c r="AQ19"/>
  <c r="AR19"/>
  <c r="AV19"/>
  <c r="AW19"/>
  <c r="AX19"/>
  <c r="BB19"/>
  <c r="I20"/>
  <c r="J20"/>
  <c r="N20"/>
  <c r="O20"/>
  <c r="S20"/>
  <c r="T20"/>
  <c r="X20"/>
  <c r="Y20"/>
  <c r="AD20"/>
  <c r="AP20"/>
  <c r="AV20"/>
  <c r="BB20"/>
  <c r="I21"/>
  <c r="J21"/>
  <c r="N21"/>
  <c r="O21"/>
  <c r="S21"/>
  <c r="T21"/>
  <c r="X21"/>
  <c r="Y21"/>
  <c r="Z21"/>
  <c r="AD21"/>
  <c r="AE21"/>
  <c r="AF21"/>
  <c r="AP21"/>
  <c r="AQ21"/>
  <c r="AR21"/>
  <c r="AV21"/>
  <c r="AW21"/>
  <c r="AX21"/>
  <c r="BB21"/>
  <c r="I22"/>
  <c r="J22"/>
  <c r="N22"/>
  <c r="O22"/>
  <c r="S22"/>
  <c r="T22"/>
  <c r="X22"/>
  <c r="Y22"/>
  <c r="Z22"/>
  <c r="AD22"/>
  <c r="AK22"/>
  <c r="AF22"/>
  <c r="AL22"/>
  <c r="AP22"/>
  <c r="AV22"/>
  <c r="AX22"/>
  <c r="BB22"/>
  <c r="BC22"/>
  <c r="BD22"/>
  <c r="I23"/>
  <c r="J23"/>
  <c r="N23"/>
  <c r="O23"/>
  <c r="S23"/>
  <c r="T23"/>
  <c r="X23"/>
  <c r="Y23"/>
  <c r="AD23"/>
  <c r="AE23"/>
  <c r="AF23"/>
  <c r="AP23"/>
  <c r="AQ23"/>
  <c r="AR23"/>
  <c r="AV23"/>
  <c r="AW23"/>
  <c r="BB23"/>
  <c r="BC23"/>
  <c r="BD23"/>
  <c r="I24"/>
  <c r="J24"/>
  <c r="N24"/>
  <c r="O24"/>
  <c r="S24"/>
  <c r="T24"/>
  <c r="X24"/>
  <c r="Y24"/>
  <c r="AD24"/>
  <c r="AE24"/>
  <c r="AF24"/>
  <c r="AP24"/>
  <c r="AQ24"/>
  <c r="AR24"/>
  <c r="AV24"/>
  <c r="AW24"/>
  <c r="BB24"/>
  <c r="BC24"/>
  <c r="BD24"/>
  <c r="F25"/>
  <c r="G25"/>
  <c r="H25"/>
  <c r="I25"/>
  <c r="J25"/>
  <c r="K25"/>
  <c r="L25"/>
  <c r="M25"/>
  <c r="P25"/>
  <c r="Q25"/>
  <c r="R25"/>
  <c r="S25"/>
  <c r="U25"/>
  <c r="V25"/>
  <c r="W25"/>
  <c r="AA25"/>
  <c r="AB25"/>
  <c r="AC25"/>
  <c r="AG25"/>
  <c r="AH25"/>
  <c r="AI25"/>
  <c r="AM25"/>
  <c r="AN25"/>
  <c r="AO25"/>
  <c r="AS25"/>
  <c r="AT25"/>
  <c r="AU25"/>
  <c r="AY25"/>
  <c r="AZ25"/>
  <c r="BA25"/>
  <c r="N30"/>
  <c r="O30"/>
  <c r="S30"/>
  <c r="T30"/>
  <c r="X30"/>
  <c r="Y30"/>
  <c r="Z30"/>
  <c r="AD30"/>
  <c r="AK30"/>
  <c r="AF30"/>
  <c r="AP30"/>
  <c r="AR30"/>
  <c r="AV30"/>
  <c r="AW30"/>
  <c r="AX30"/>
  <c r="BB30"/>
  <c r="N31"/>
  <c r="O31"/>
  <c r="S31"/>
  <c r="T31"/>
  <c r="X31"/>
  <c r="Y31"/>
  <c r="AD31"/>
  <c r="AP31"/>
  <c r="AV31"/>
  <c r="BB31"/>
  <c r="N32"/>
  <c r="O32"/>
  <c r="S32"/>
  <c r="T32"/>
  <c r="X32"/>
  <c r="Y32"/>
  <c r="Z32"/>
  <c r="AD32"/>
  <c r="AE32"/>
  <c r="AF32"/>
  <c r="AP32"/>
  <c r="AQ32"/>
  <c r="AR32"/>
  <c r="AV32"/>
  <c r="AW32"/>
  <c r="AX32"/>
  <c r="BB32"/>
  <c r="N33"/>
  <c r="O33"/>
  <c r="S33"/>
  <c r="T33"/>
  <c r="X33"/>
  <c r="Y33"/>
  <c r="AD33"/>
  <c r="AP33"/>
  <c r="AV33"/>
  <c r="BB33"/>
  <c r="E34"/>
  <c r="AL34"/>
  <c r="I34"/>
  <c r="J34"/>
  <c r="N34"/>
  <c r="S34"/>
  <c r="X34"/>
  <c r="AD34"/>
  <c r="AK34"/>
  <c r="AP34"/>
  <c r="AR34"/>
  <c r="AV34"/>
  <c r="AX34"/>
  <c r="BB34"/>
  <c r="BC34"/>
  <c r="E35"/>
  <c r="I35"/>
  <c r="J35"/>
  <c r="N35"/>
  <c r="O35"/>
  <c r="S35"/>
  <c r="T35"/>
  <c r="X35"/>
  <c r="Y35"/>
  <c r="AD35"/>
  <c r="AF35"/>
  <c r="AE35"/>
  <c r="AP35"/>
  <c r="AR35"/>
  <c r="AQ35"/>
  <c r="AV35"/>
  <c r="AW35"/>
  <c r="BB35"/>
  <c r="BD35"/>
  <c r="E36"/>
  <c r="AL36"/>
  <c r="I36"/>
  <c r="J36"/>
  <c r="N36"/>
  <c r="S36"/>
  <c r="T36"/>
  <c r="X36"/>
  <c r="Z36"/>
  <c r="AD36"/>
  <c r="AK36"/>
  <c r="AP36"/>
  <c r="AQ36"/>
  <c r="AV36"/>
  <c r="BB36"/>
  <c r="BD36"/>
  <c r="E37"/>
  <c r="I37"/>
  <c r="J37"/>
  <c r="N37"/>
  <c r="O37"/>
  <c r="S37"/>
  <c r="T37"/>
  <c r="X37"/>
  <c r="Y37"/>
  <c r="AD37"/>
  <c r="AP37"/>
  <c r="AV37"/>
  <c r="BB37"/>
  <c r="E38"/>
  <c r="AL38"/>
  <c r="I38"/>
  <c r="J38"/>
  <c r="N38"/>
  <c r="O38"/>
  <c r="S38"/>
  <c r="X38"/>
  <c r="AD38"/>
  <c r="AK38"/>
  <c r="AF38"/>
  <c r="AP38"/>
  <c r="AQ38"/>
  <c r="AV38"/>
  <c r="AW38"/>
  <c r="BB38"/>
  <c r="BC38"/>
  <c r="I39"/>
  <c r="J39"/>
  <c r="N39"/>
  <c r="S39"/>
  <c r="T39"/>
  <c r="X39"/>
  <c r="Z39"/>
  <c r="AD39"/>
  <c r="AE39"/>
  <c r="AF39"/>
  <c r="AL39"/>
  <c r="AP39"/>
  <c r="AQ39"/>
  <c r="AR39"/>
  <c r="AV39"/>
  <c r="BB39"/>
  <c r="BD39"/>
  <c r="E40"/>
  <c r="I40"/>
  <c r="J40"/>
  <c r="N40"/>
  <c r="O40"/>
  <c r="S40"/>
  <c r="T40"/>
  <c r="X40"/>
  <c r="Y40"/>
  <c r="AD40"/>
  <c r="AQ40"/>
  <c r="AV40"/>
  <c r="AX40"/>
  <c r="BB40"/>
  <c r="BC40"/>
  <c r="B41"/>
  <c r="C41"/>
  <c r="D41"/>
  <c r="F41"/>
  <c r="G41"/>
  <c r="H41"/>
  <c r="K41"/>
  <c r="L41"/>
  <c r="M41"/>
  <c r="P41"/>
  <c r="Q41"/>
  <c r="R41"/>
  <c r="U41"/>
  <c r="V41"/>
  <c r="W41"/>
  <c r="AA41"/>
  <c r="AB41"/>
  <c r="AC41"/>
  <c r="AD41"/>
  <c r="AG41"/>
  <c r="AH41"/>
  <c r="AI41"/>
  <c r="AJ41"/>
  <c r="AM41"/>
  <c r="AN41"/>
  <c r="AO41"/>
  <c r="AS41"/>
  <c r="AT41"/>
  <c r="AU41"/>
  <c r="AY41"/>
  <c r="AZ41"/>
  <c r="BA41"/>
  <c r="N25" i="12"/>
  <c r="O8"/>
  <c r="O17"/>
  <c r="O18"/>
  <c r="R25"/>
  <c r="V5"/>
  <c r="H5"/>
  <c r="AW38"/>
  <c r="AX38"/>
  <c r="M24"/>
  <c r="AG24"/>
  <c r="Q24"/>
  <c r="P24"/>
  <c r="M23"/>
  <c r="AG23"/>
  <c r="P23"/>
  <c r="M22"/>
  <c r="AG22"/>
  <c r="Q22"/>
  <c r="P22"/>
  <c r="M20"/>
  <c r="AG20"/>
  <c r="P20"/>
  <c r="M21"/>
  <c r="AG21"/>
  <c r="Q21"/>
  <c r="P21"/>
  <c r="M19"/>
  <c r="AG19"/>
  <c r="P19"/>
  <c r="M18"/>
  <c r="AG18"/>
  <c r="Q18"/>
  <c r="P18"/>
  <c r="M17"/>
  <c r="AG17"/>
  <c r="P17"/>
  <c r="M16"/>
  <c r="AG16"/>
  <c r="Q16"/>
  <c r="P16"/>
  <c r="M15"/>
  <c r="AG15"/>
  <c r="P15"/>
  <c r="M14"/>
  <c r="AG14"/>
  <c r="Q14"/>
  <c r="P14"/>
  <c r="M13"/>
  <c r="AG13"/>
  <c r="P13"/>
  <c r="M12"/>
  <c r="AG12"/>
  <c r="Q12"/>
  <c r="P12"/>
  <c r="M11"/>
  <c r="AG11"/>
  <c r="P11"/>
  <c r="M10"/>
  <c r="AG10"/>
  <c r="Q10"/>
  <c r="P10"/>
  <c r="M9"/>
  <c r="AG9"/>
  <c r="P9"/>
  <c r="M8"/>
  <c r="AG8"/>
  <c r="Q8"/>
  <c r="P8"/>
  <c r="M7"/>
  <c r="AG7"/>
  <c r="P7"/>
  <c r="M6"/>
  <c r="AG6"/>
  <c r="Q6"/>
  <c r="P6"/>
  <c r="M5"/>
  <c r="AG5"/>
  <c r="P5"/>
  <c r="P25"/>
  <c r="M38"/>
  <c r="Q38"/>
  <c r="M39"/>
  <c r="Q39"/>
  <c r="M40"/>
  <c r="Q40"/>
  <c r="M41"/>
  <c r="Q41"/>
  <c r="M42"/>
  <c r="Q42"/>
  <c r="M43"/>
  <c r="Q43"/>
  <c r="M44"/>
  <c r="Q44"/>
  <c r="M45"/>
  <c r="Q45"/>
  <c r="M46"/>
  <c r="Q46"/>
  <c r="M47"/>
  <c r="Q47"/>
  <c r="M48"/>
  <c r="Q48"/>
  <c r="W38"/>
  <c r="X38"/>
  <c r="Y38"/>
  <c r="AG38"/>
  <c r="W39"/>
  <c r="X39"/>
  <c r="Y39"/>
  <c r="Z39" s="1"/>
  <c r="AG39"/>
  <c r="W40"/>
  <c r="X40"/>
  <c r="Y40"/>
  <c r="AG40"/>
  <c r="W41"/>
  <c r="X41"/>
  <c r="Y41"/>
  <c r="Z41"/>
  <c r="AG41"/>
  <c r="W42"/>
  <c r="X42"/>
  <c r="Y42"/>
  <c r="AG42"/>
  <c r="W43"/>
  <c r="Z43" s="1"/>
  <c r="X43"/>
  <c r="Y43"/>
  <c r="AG43"/>
  <c r="W44"/>
  <c r="X44"/>
  <c r="Y44"/>
  <c r="AG44"/>
  <c r="W45"/>
  <c r="X45"/>
  <c r="Y45"/>
  <c r="Z45"/>
  <c r="AG45"/>
  <c r="W46"/>
  <c r="X46"/>
  <c r="Y46"/>
  <c r="AG46"/>
  <c r="W47"/>
  <c r="X47"/>
  <c r="Z47" s="1"/>
  <c r="Y47"/>
  <c r="AG47"/>
  <c r="W48"/>
  <c r="X48"/>
  <c r="Y48"/>
  <c r="AG48"/>
  <c r="O38"/>
  <c r="O39"/>
  <c r="O40"/>
  <c r="O41"/>
  <c r="O42"/>
  <c r="O43"/>
  <c r="O44"/>
  <c r="O45"/>
  <c r="O46"/>
  <c r="O47"/>
  <c r="O48"/>
  <c r="L49"/>
  <c r="K49"/>
  <c r="J49"/>
  <c r="O5"/>
  <c r="O6"/>
  <c r="O7"/>
  <c r="O9"/>
  <c r="O10"/>
  <c r="O11"/>
  <c r="O12"/>
  <c r="O13"/>
  <c r="O14"/>
  <c r="O15"/>
  <c r="O16"/>
  <c r="O19"/>
  <c r="O21"/>
  <c r="O20"/>
  <c r="O22"/>
  <c r="O23"/>
  <c r="O24"/>
  <c r="M25"/>
  <c r="L25"/>
  <c r="K25"/>
  <c r="J25"/>
  <c r="V24"/>
  <c r="H24"/>
  <c r="V23"/>
  <c r="H23"/>
  <c r="V22"/>
  <c r="H22"/>
  <c r="V20"/>
  <c r="H20"/>
  <c r="V21"/>
  <c r="H21"/>
  <c r="V19"/>
  <c r="H19"/>
  <c r="V18"/>
  <c r="H18"/>
  <c r="V17"/>
  <c r="H17"/>
  <c r="V16"/>
  <c r="H16"/>
  <c r="V15"/>
  <c r="H15"/>
  <c r="V14"/>
  <c r="H14"/>
  <c r="V13"/>
  <c r="H13"/>
  <c r="V12"/>
  <c r="H12"/>
  <c r="V11"/>
  <c r="H11"/>
  <c r="V10"/>
  <c r="H10"/>
  <c r="V9"/>
  <c r="H9"/>
  <c r="V8"/>
  <c r="H8"/>
  <c r="V7"/>
  <c r="H7"/>
  <c r="V6"/>
  <c r="H6"/>
  <c r="U38"/>
  <c r="U49"/>
  <c r="U39"/>
  <c r="U40"/>
  <c r="U41"/>
  <c r="U42"/>
  <c r="U43"/>
  <c r="U44"/>
  <c r="U45"/>
  <c r="U46"/>
  <c r="U47"/>
  <c r="U48"/>
  <c r="T49"/>
  <c r="S49"/>
  <c r="R49"/>
  <c r="X5"/>
  <c r="X6"/>
  <c r="Z6"/>
  <c r="X7"/>
  <c r="Z7"/>
  <c r="X8"/>
  <c r="Z8"/>
  <c r="X9"/>
  <c r="Z9"/>
  <c r="X10"/>
  <c r="Z10"/>
  <c r="X11"/>
  <c r="Z11"/>
  <c r="X12"/>
  <c r="Z12"/>
  <c r="X13"/>
  <c r="Z13"/>
  <c r="AA13" s="1"/>
  <c r="X14"/>
  <c r="Z14" s="1"/>
  <c r="X15"/>
  <c r="Z15" s="1"/>
  <c r="X16"/>
  <c r="Z16" s="1"/>
  <c r="X17"/>
  <c r="Z17" s="1"/>
  <c r="X18"/>
  <c r="Z18" s="1"/>
  <c r="X19"/>
  <c r="Z19" s="1"/>
  <c r="X21"/>
  <c r="Z21"/>
  <c r="X20"/>
  <c r="Z20"/>
  <c r="W22"/>
  <c r="X22"/>
  <c r="Z22"/>
  <c r="AA22" s="1"/>
  <c r="W23"/>
  <c r="X23"/>
  <c r="Z23"/>
  <c r="AA23" s="1"/>
  <c r="W24"/>
  <c r="X24"/>
  <c r="Z24"/>
  <c r="AA24" s="1"/>
  <c r="U5"/>
  <c r="U6"/>
  <c r="U7"/>
  <c r="U8"/>
  <c r="U9"/>
  <c r="U10"/>
  <c r="U11"/>
  <c r="U12"/>
  <c r="U13"/>
  <c r="U14"/>
  <c r="U15"/>
  <c r="U16"/>
  <c r="U17"/>
  <c r="U18"/>
  <c r="U19"/>
  <c r="U21"/>
  <c r="U20"/>
  <c r="U22"/>
  <c r="U23"/>
  <c r="U24"/>
  <c r="T25"/>
  <c r="S25"/>
  <c r="BB31" i="20"/>
  <c r="BB32"/>
  <c r="BB33"/>
  <c r="BC33"/>
  <c r="BB34"/>
  <c r="BB35"/>
  <c r="BB36"/>
  <c r="BB37"/>
  <c r="BB38"/>
  <c r="BB39"/>
  <c r="BB40"/>
  <c r="BB41"/>
  <c r="AV31"/>
  <c r="AV32"/>
  <c r="AV33"/>
  <c r="AV34"/>
  <c r="AV35"/>
  <c r="AV36"/>
  <c r="AV37"/>
  <c r="AV38"/>
  <c r="AV39"/>
  <c r="BC39"/>
  <c r="AV40"/>
  <c r="AV41"/>
  <c r="BB6"/>
  <c r="BB7"/>
  <c r="BB8"/>
  <c r="BB9"/>
  <c r="BB10"/>
  <c r="BB11"/>
  <c r="BC11"/>
  <c r="BB12"/>
  <c r="BB13"/>
  <c r="BB14"/>
  <c r="BB15"/>
  <c r="BB16"/>
  <c r="BB17"/>
  <c r="BB18"/>
  <c r="BB19"/>
  <c r="BB20"/>
  <c r="BC20"/>
  <c r="BB23"/>
  <c r="BB24"/>
  <c r="BC24"/>
  <c r="BB21"/>
  <c r="BB22"/>
  <c r="BC22"/>
  <c r="BB25"/>
  <c r="BB26"/>
  <c r="BD7"/>
  <c r="BD13"/>
  <c r="BD15"/>
  <c r="BD19"/>
  <c r="BD22"/>
  <c r="AV6"/>
  <c r="BC6"/>
  <c r="AV7"/>
  <c r="AV8"/>
  <c r="AX8"/>
  <c r="AV9"/>
  <c r="BC9"/>
  <c r="AV10"/>
  <c r="AV11"/>
  <c r="AV12"/>
  <c r="BC12"/>
  <c r="AV13"/>
  <c r="AV14"/>
  <c r="AX14"/>
  <c r="AV15"/>
  <c r="AV16"/>
  <c r="AV17"/>
  <c r="AV18"/>
  <c r="AV19"/>
  <c r="BC19"/>
  <c r="AV20"/>
  <c r="AV21"/>
  <c r="BC21"/>
  <c r="AV22"/>
  <c r="AV23"/>
  <c r="BC23"/>
  <c r="AV24"/>
  <c r="AV25"/>
  <c r="BC25"/>
  <c r="BC16"/>
  <c r="BC13"/>
  <c r="BD9"/>
  <c r="BC8"/>
  <c r="AP31"/>
  <c r="AW31"/>
  <c r="AP32"/>
  <c r="AW32"/>
  <c r="AP33"/>
  <c r="AW33"/>
  <c r="AP34"/>
  <c r="AW34"/>
  <c r="AP35"/>
  <c r="AQ35"/>
  <c r="AP36"/>
  <c r="AP37"/>
  <c r="AP38"/>
  <c r="AW38"/>
  <c r="AP39"/>
  <c r="AP40"/>
  <c r="AW40"/>
  <c r="AP41"/>
  <c r="AW39"/>
  <c r="AP6"/>
  <c r="AP7"/>
  <c r="AP8"/>
  <c r="AP9"/>
  <c r="AP10"/>
  <c r="AW10"/>
  <c r="AR10"/>
  <c r="AP11"/>
  <c r="AW11"/>
  <c r="AP12"/>
  <c r="AP13"/>
  <c r="AW13"/>
  <c r="AP14"/>
  <c r="AP15"/>
  <c r="AW15"/>
  <c r="AP16"/>
  <c r="AP17"/>
  <c r="AQ17"/>
  <c r="AP18"/>
  <c r="AR18"/>
  <c r="AP19"/>
  <c r="AR19"/>
  <c r="AP20"/>
  <c r="AP21"/>
  <c r="AP22"/>
  <c r="AR22"/>
  <c r="AP23"/>
  <c r="AQ23"/>
  <c r="AP24"/>
  <c r="AR24"/>
  <c r="AP25"/>
  <c r="AX16"/>
  <c r="E31"/>
  <c r="E32"/>
  <c r="E33"/>
  <c r="E34"/>
  <c r="AX34"/>
  <c r="E35"/>
  <c r="E36"/>
  <c r="BD36"/>
  <c r="E37"/>
  <c r="AR37"/>
  <c r="E38"/>
  <c r="AR38"/>
  <c r="E39"/>
  <c r="E40"/>
  <c r="AX40"/>
  <c r="E41"/>
  <c r="AJ31"/>
  <c r="AJ32"/>
  <c r="AL32"/>
  <c r="AJ33"/>
  <c r="AJ34"/>
  <c r="AJ35"/>
  <c r="AJ36"/>
  <c r="AQ36"/>
  <c r="AJ37"/>
  <c r="AJ38"/>
  <c r="AJ39"/>
  <c r="AJ40"/>
  <c r="AL40"/>
  <c r="AJ41"/>
  <c r="AL41"/>
  <c r="AJ6"/>
  <c r="AL6"/>
  <c r="AJ7"/>
  <c r="AJ8"/>
  <c r="AJ9"/>
  <c r="AQ9"/>
  <c r="AJ10"/>
  <c r="AQ10"/>
  <c r="AJ11"/>
  <c r="AJ12"/>
  <c r="AJ13"/>
  <c r="AJ14"/>
  <c r="AL14"/>
  <c r="AJ15"/>
  <c r="AJ16"/>
  <c r="AJ17"/>
  <c r="AJ18"/>
  <c r="AL18"/>
  <c r="AJ19"/>
  <c r="AJ20"/>
  <c r="AJ21"/>
  <c r="AJ22"/>
  <c r="AJ23"/>
  <c r="AJ24"/>
  <c r="AJ25"/>
  <c r="AQ25"/>
  <c r="AQ18"/>
  <c r="AR17"/>
  <c r="AR15"/>
  <c r="AR7"/>
  <c r="AD31"/>
  <c r="AD32"/>
  <c r="AF32"/>
  <c r="AD33"/>
  <c r="AF33"/>
  <c r="AD34"/>
  <c r="AK34"/>
  <c r="AD35"/>
  <c r="AD36"/>
  <c r="AK36"/>
  <c r="AD37"/>
  <c r="AD38"/>
  <c r="AD39"/>
  <c r="AF39"/>
  <c r="AD40"/>
  <c r="AD41"/>
  <c r="AF41"/>
  <c r="AK38"/>
  <c r="AD6"/>
  <c r="AD7"/>
  <c r="AD8"/>
  <c r="AK8"/>
  <c r="AD9"/>
  <c r="AD10"/>
  <c r="AD11"/>
  <c r="AK11"/>
  <c r="AD12"/>
  <c r="AK12"/>
  <c r="AD13"/>
  <c r="AF13"/>
  <c r="AD14"/>
  <c r="AF14"/>
  <c r="AD15"/>
  <c r="AD16"/>
  <c r="AD17"/>
  <c r="AK17"/>
  <c r="AD18"/>
  <c r="AD19"/>
  <c r="AK19"/>
  <c r="AD20"/>
  <c r="AD21"/>
  <c r="AD22"/>
  <c r="AD23"/>
  <c r="AD24"/>
  <c r="AD25"/>
  <c r="AF25"/>
  <c r="AL10"/>
  <c r="X31"/>
  <c r="AE31"/>
  <c r="X32"/>
  <c r="X33"/>
  <c r="X34"/>
  <c r="X35"/>
  <c r="AE35"/>
  <c r="X36"/>
  <c r="X37"/>
  <c r="Z37"/>
  <c r="X38"/>
  <c r="X39"/>
  <c r="X40"/>
  <c r="X41"/>
  <c r="X6"/>
  <c r="X7"/>
  <c r="AE7"/>
  <c r="X8"/>
  <c r="X9"/>
  <c r="Z9"/>
  <c r="X10"/>
  <c r="AE10"/>
  <c r="Z10"/>
  <c r="X11"/>
  <c r="X12"/>
  <c r="X13"/>
  <c r="Z13"/>
  <c r="X14"/>
  <c r="Z14"/>
  <c r="X15"/>
  <c r="Z15"/>
  <c r="X16"/>
  <c r="AE16"/>
  <c r="X17"/>
  <c r="Z17"/>
  <c r="X18"/>
  <c r="AE18"/>
  <c r="X19"/>
  <c r="AE19"/>
  <c r="X20"/>
  <c r="X21"/>
  <c r="Z21"/>
  <c r="X22"/>
  <c r="Z22"/>
  <c r="X23"/>
  <c r="Z23"/>
  <c r="X24"/>
  <c r="X25"/>
  <c r="Z25"/>
  <c r="AE11"/>
  <c r="AF36"/>
  <c r="AF20"/>
  <c r="AF16"/>
  <c r="AF10"/>
  <c r="AF9"/>
  <c r="AF8"/>
  <c r="AF7"/>
  <c r="AF6"/>
  <c r="Z39"/>
  <c r="Z32"/>
  <c r="Z11"/>
  <c r="S31"/>
  <c r="S32"/>
  <c r="T32"/>
  <c r="S33"/>
  <c r="Y33"/>
  <c r="S34"/>
  <c r="S35"/>
  <c r="S36"/>
  <c r="Y36"/>
  <c r="P37"/>
  <c r="S38"/>
  <c r="S39"/>
  <c r="Y39"/>
  <c r="S40"/>
  <c r="Y40"/>
  <c r="S41"/>
  <c r="Y41"/>
  <c r="N31"/>
  <c r="T31"/>
  <c r="N32"/>
  <c r="N33"/>
  <c r="N34"/>
  <c r="N35"/>
  <c r="T35"/>
  <c r="N36"/>
  <c r="N37"/>
  <c r="N38"/>
  <c r="N39"/>
  <c r="T39"/>
  <c r="N40"/>
  <c r="N41"/>
  <c r="T41"/>
  <c r="S6"/>
  <c r="T6"/>
  <c r="S7"/>
  <c r="S8"/>
  <c r="S9"/>
  <c r="T9"/>
  <c r="S10"/>
  <c r="S11"/>
  <c r="S12"/>
  <c r="S13"/>
  <c r="Y13"/>
  <c r="S14"/>
  <c r="S15"/>
  <c r="S16"/>
  <c r="S17"/>
  <c r="S18"/>
  <c r="T18"/>
  <c r="S19"/>
  <c r="S20"/>
  <c r="Y20"/>
  <c r="S21"/>
  <c r="S22"/>
  <c r="T22"/>
  <c r="S23"/>
  <c r="S24"/>
  <c r="S25"/>
  <c r="N6"/>
  <c r="N7"/>
  <c r="T7"/>
  <c r="N8"/>
  <c r="N9"/>
  <c r="N10"/>
  <c r="T10"/>
  <c r="N11"/>
  <c r="N12"/>
  <c r="N13"/>
  <c r="N14"/>
  <c r="T14"/>
  <c r="N15"/>
  <c r="N16"/>
  <c r="N17"/>
  <c r="T17"/>
  <c r="N18"/>
  <c r="N19"/>
  <c r="N20"/>
  <c r="N21"/>
  <c r="T21"/>
  <c r="N22"/>
  <c r="N23"/>
  <c r="N24"/>
  <c r="N25"/>
  <c r="T25"/>
  <c r="T13"/>
  <c r="Y32"/>
  <c r="Y7"/>
  <c r="I31"/>
  <c r="I32"/>
  <c r="I33"/>
  <c r="J33"/>
  <c r="I34"/>
  <c r="O34"/>
  <c r="I35"/>
  <c r="O35"/>
  <c r="I36"/>
  <c r="I37"/>
  <c r="J37"/>
  <c r="I38"/>
  <c r="J38"/>
  <c r="I39"/>
  <c r="O39"/>
  <c r="I40"/>
  <c r="J40"/>
  <c r="I41"/>
  <c r="J41"/>
  <c r="I6"/>
  <c r="O6"/>
  <c r="I7"/>
  <c r="I8"/>
  <c r="J8"/>
  <c r="I9"/>
  <c r="I10"/>
  <c r="J10"/>
  <c r="I11"/>
  <c r="O11"/>
  <c r="I12"/>
  <c r="O12"/>
  <c r="I13"/>
  <c r="O13"/>
  <c r="I14"/>
  <c r="I15"/>
  <c r="O15"/>
  <c r="I16"/>
  <c r="J16"/>
  <c r="I17"/>
  <c r="I18"/>
  <c r="J18"/>
  <c r="I19"/>
  <c r="O19"/>
  <c r="I20"/>
  <c r="O20"/>
  <c r="I21"/>
  <c r="I22"/>
  <c r="J22"/>
  <c r="I23"/>
  <c r="I24"/>
  <c r="J24"/>
  <c r="I25"/>
  <c r="J25"/>
  <c r="O14"/>
  <c r="J14"/>
  <c r="O31"/>
  <c r="AW5" i="12"/>
  <c r="E3" i="1"/>
  <c r="K3"/>
  <c r="D4"/>
  <c r="AW6" i="12"/>
  <c r="E4" i="1"/>
  <c r="C4" s="1"/>
  <c r="K4"/>
  <c r="AW7" i="12"/>
  <c r="E5" i="1"/>
  <c r="K5"/>
  <c r="D6"/>
  <c r="AW8" i="12"/>
  <c r="K6" i="1"/>
  <c r="AW9" i="12"/>
  <c r="E7" i="1"/>
  <c r="K7"/>
  <c r="D8"/>
  <c r="AW10" i="12"/>
  <c r="K8" i="1"/>
  <c r="O8"/>
  <c r="O23"/>
  <c r="O24"/>
  <c r="AW11" i="12"/>
  <c r="E9" i="1"/>
  <c r="K9"/>
  <c r="D10"/>
  <c r="C10" s="1"/>
  <c r="AW12" i="12"/>
  <c r="E10" i="1"/>
  <c r="K10"/>
  <c r="AW13" i="12"/>
  <c r="K11" i="1"/>
  <c r="D12"/>
  <c r="AW14" i="12"/>
  <c r="E12" i="1"/>
  <c r="C12" s="1"/>
  <c r="K12"/>
  <c r="AW15" i="12"/>
  <c r="E13" i="1"/>
  <c r="K13"/>
  <c r="D14"/>
  <c r="AW16" i="12"/>
  <c r="E14" i="1"/>
  <c r="C14"/>
  <c r="K14"/>
  <c r="AW17" i="12"/>
  <c r="E15" i="1"/>
  <c r="K15"/>
  <c r="D16"/>
  <c r="AW18" i="12"/>
  <c r="E16" i="1"/>
  <c r="C16" s="1"/>
  <c r="K16"/>
  <c r="AW19" i="12"/>
  <c r="E17" i="1"/>
  <c r="K17"/>
  <c r="D18"/>
  <c r="AW21" i="12"/>
  <c r="E18" i="1"/>
  <c r="C18"/>
  <c r="K18"/>
  <c r="AW20" i="12"/>
  <c r="D20" i="1"/>
  <c r="AW22" i="12"/>
  <c r="E20" i="1"/>
  <c r="C20"/>
  <c r="AW23" i="12"/>
  <c r="E21" i="1"/>
  <c r="D22"/>
  <c r="C22"/>
  <c r="F23"/>
  <c r="F24"/>
  <c r="G23"/>
  <c r="H23"/>
  <c r="H24"/>
  <c r="I23"/>
  <c r="J23"/>
  <c r="J24"/>
  <c r="L23"/>
  <c r="M23"/>
  <c r="M24"/>
  <c r="N23"/>
  <c r="P23"/>
  <c r="P24"/>
  <c r="Q23"/>
  <c r="Q24"/>
  <c r="R23"/>
  <c r="R24"/>
  <c r="G24"/>
  <c r="I24"/>
  <c r="L24"/>
  <c r="N24"/>
  <c r="C4" i="2"/>
  <c r="F4"/>
  <c r="B4" s="1"/>
  <c r="D4"/>
  <c r="E4"/>
  <c r="G4"/>
  <c r="K4"/>
  <c r="L4"/>
  <c r="N4"/>
  <c r="Q4"/>
  <c r="T4"/>
  <c r="U4"/>
  <c r="X4"/>
  <c r="Y4"/>
  <c r="Y15"/>
  <c r="AB4"/>
  <c r="AC4"/>
  <c r="AF4"/>
  <c r="AG4"/>
  <c r="AJ4"/>
  <c r="AK4"/>
  <c r="AN4"/>
  <c r="AO4"/>
  <c r="AR4"/>
  <c r="AU4"/>
  <c r="AX4"/>
  <c r="BA4"/>
  <c r="BB4"/>
  <c r="C5"/>
  <c r="AW39" i="12"/>
  <c r="D5" i="2"/>
  <c r="E5"/>
  <c r="G5"/>
  <c r="K5"/>
  <c r="L5"/>
  <c r="Q5"/>
  <c r="T5"/>
  <c r="U5"/>
  <c r="X5"/>
  <c r="Y5"/>
  <c r="AB5"/>
  <c r="AC5"/>
  <c r="AF5"/>
  <c r="AG5"/>
  <c r="AJ5"/>
  <c r="AK5"/>
  <c r="AN5"/>
  <c r="AO5"/>
  <c r="AO15"/>
  <c r="AR5"/>
  <c r="AU5"/>
  <c r="AX5"/>
  <c r="BA5"/>
  <c r="BB5"/>
  <c r="C6"/>
  <c r="B6" s="1"/>
  <c r="AW40" i="12"/>
  <c r="AJ40"/>
  <c r="F6" i="2"/>
  <c r="H6" s="1"/>
  <c r="D6"/>
  <c r="E6"/>
  <c r="G6"/>
  <c r="K6"/>
  <c r="L6"/>
  <c r="N6"/>
  <c r="Q6"/>
  <c r="T6"/>
  <c r="U6"/>
  <c r="X6"/>
  <c r="Y6"/>
  <c r="AB6"/>
  <c r="AC6"/>
  <c r="AF6"/>
  <c r="AG6"/>
  <c r="AJ6"/>
  <c r="AK6"/>
  <c r="AN6"/>
  <c r="AO6"/>
  <c r="AR6"/>
  <c r="AU6"/>
  <c r="AX6"/>
  <c r="BA6"/>
  <c r="BB6"/>
  <c r="C7"/>
  <c r="AW41" i="12"/>
  <c r="D7" i="2"/>
  <c r="E7"/>
  <c r="G7"/>
  <c r="K7"/>
  <c r="L7"/>
  <c r="N7"/>
  <c r="Q7"/>
  <c r="T7"/>
  <c r="U7"/>
  <c r="X7"/>
  <c r="Y7"/>
  <c r="AB7"/>
  <c r="AC7"/>
  <c r="AF7"/>
  <c r="AG7"/>
  <c r="AJ7"/>
  <c r="AK7"/>
  <c r="AN7"/>
  <c r="AO7"/>
  <c r="AR7"/>
  <c r="AU7"/>
  <c r="AX7"/>
  <c r="BA7"/>
  <c r="BB7"/>
  <c r="C8"/>
  <c r="AW42" i="12"/>
  <c r="AJ42"/>
  <c r="D8" i="2"/>
  <c r="E8"/>
  <c r="G8"/>
  <c r="K8"/>
  <c r="L8"/>
  <c r="N8"/>
  <c r="Q8"/>
  <c r="T8"/>
  <c r="U8"/>
  <c r="X8"/>
  <c r="Y8"/>
  <c r="AB8"/>
  <c r="AC8"/>
  <c r="AF8"/>
  <c r="AG8"/>
  <c r="AJ8"/>
  <c r="AK8"/>
  <c r="AN8"/>
  <c r="AO8"/>
  <c r="AR8"/>
  <c r="AU8"/>
  <c r="AX8"/>
  <c r="BA8"/>
  <c r="BB8"/>
  <c r="C9"/>
  <c r="AW43" i="12"/>
  <c r="D9" i="2"/>
  <c r="E9"/>
  <c r="G9"/>
  <c r="K9"/>
  <c r="L9"/>
  <c r="N9"/>
  <c r="Q9"/>
  <c r="T9"/>
  <c r="U9"/>
  <c r="X9"/>
  <c r="Y9"/>
  <c r="AB9"/>
  <c r="AC9"/>
  <c r="AF9"/>
  <c r="AG9"/>
  <c r="AJ9"/>
  <c r="AK9"/>
  <c r="AN9"/>
  <c r="AO9"/>
  <c r="AR9"/>
  <c r="AU9"/>
  <c r="AX9"/>
  <c r="BA9"/>
  <c r="BB9"/>
  <c r="C10"/>
  <c r="AW44" i="12"/>
  <c r="F10" i="2"/>
  <c r="D10"/>
  <c r="E10"/>
  <c r="G10"/>
  <c r="K10"/>
  <c r="L10"/>
  <c r="N10"/>
  <c r="Q10"/>
  <c r="T10"/>
  <c r="U10"/>
  <c r="X10"/>
  <c r="Y10"/>
  <c r="AB10"/>
  <c r="AC10"/>
  <c r="AF10"/>
  <c r="AG10"/>
  <c r="AJ10"/>
  <c r="AK10"/>
  <c r="AN10"/>
  <c r="AO10"/>
  <c r="AR10"/>
  <c r="AU10"/>
  <c r="AX10"/>
  <c r="BA10"/>
  <c r="BB10"/>
  <c r="C11"/>
  <c r="AW45" i="12"/>
  <c r="F11" i="2"/>
  <c r="D11"/>
  <c r="E11"/>
  <c r="G11"/>
  <c r="K11"/>
  <c r="L11"/>
  <c r="Q11"/>
  <c r="T11"/>
  <c r="U11"/>
  <c r="X11"/>
  <c r="Y11"/>
  <c r="AB11"/>
  <c r="AC11"/>
  <c r="AF11"/>
  <c r="AG11"/>
  <c r="AJ11"/>
  <c r="AK11"/>
  <c r="AN11"/>
  <c r="AO11"/>
  <c r="AR11"/>
  <c r="AU11"/>
  <c r="AX11"/>
  <c r="BA11"/>
  <c r="BB11"/>
  <c r="C12"/>
  <c r="AW46" i="12"/>
  <c r="F12" i="2"/>
  <c r="D12"/>
  <c r="E12"/>
  <c r="G12"/>
  <c r="K12"/>
  <c r="L12"/>
  <c r="N12"/>
  <c r="Q12"/>
  <c r="T12"/>
  <c r="U12"/>
  <c r="X12"/>
  <c r="Y12"/>
  <c r="AB12"/>
  <c r="AC12"/>
  <c r="AF12"/>
  <c r="AG12"/>
  <c r="AJ12"/>
  <c r="AK12"/>
  <c r="AN12"/>
  <c r="AO12"/>
  <c r="AR12"/>
  <c r="AU12"/>
  <c r="AX12"/>
  <c r="BA12"/>
  <c r="BB12"/>
  <c r="C13"/>
  <c r="AW48" i="12"/>
  <c r="F13" i="2"/>
  <c r="D13"/>
  <c r="E13"/>
  <c r="G13"/>
  <c r="K13"/>
  <c r="L13"/>
  <c r="N13"/>
  <c r="Q13"/>
  <c r="T13"/>
  <c r="Y13"/>
  <c r="AC13"/>
  <c r="AG13"/>
  <c r="AK13"/>
  <c r="AO13"/>
  <c r="AW47" i="12"/>
  <c r="D14" i="2"/>
  <c r="E14"/>
  <c r="G14"/>
  <c r="K14"/>
  <c r="L14"/>
  <c r="Q14"/>
  <c r="T14"/>
  <c r="U14"/>
  <c r="X14"/>
  <c r="Y14"/>
  <c r="AB14"/>
  <c r="AC14"/>
  <c r="AF14"/>
  <c r="AG14"/>
  <c r="AJ14"/>
  <c r="AK14"/>
  <c r="AN14"/>
  <c r="AO14"/>
  <c r="AR14"/>
  <c r="AU14"/>
  <c r="AX14"/>
  <c r="BA14"/>
  <c r="BB14"/>
  <c r="D15"/>
  <c r="I15"/>
  <c r="J15"/>
  <c r="K15"/>
  <c r="M15"/>
  <c r="O15"/>
  <c r="P15"/>
  <c r="Q15"/>
  <c r="R15"/>
  <c r="S15"/>
  <c r="T15"/>
  <c r="V15"/>
  <c r="W15"/>
  <c r="X15"/>
  <c r="Z15"/>
  <c r="AA15"/>
  <c r="AB15"/>
  <c r="AD15"/>
  <c r="AE15"/>
  <c r="AH15"/>
  <c r="AI15"/>
  <c r="AJ15"/>
  <c r="AL15"/>
  <c r="AM15"/>
  <c r="AP15"/>
  <c r="AQ15"/>
  <c r="AR15"/>
  <c r="AS15"/>
  <c r="AT15"/>
  <c r="AU15"/>
  <c r="AV15"/>
  <c r="AW15"/>
  <c r="AX15"/>
  <c r="AY15"/>
  <c r="AZ15"/>
  <c r="BA15"/>
  <c r="B18"/>
  <c r="C18"/>
  <c r="D18"/>
  <c r="E18"/>
  <c r="F18"/>
  <c r="B19"/>
  <c r="D19"/>
  <c r="E19"/>
  <c r="F19"/>
  <c r="B20"/>
  <c r="C20"/>
  <c r="D20"/>
  <c r="E20"/>
  <c r="F20"/>
  <c r="B21"/>
  <c r="C21"/>
  <c r="D21"/>
  <c r="E21"/>
  <c r="F21"/>
  <c r="B22"/>
  <c r="D22"/>
  <c r="E22"/>
  <c r="F22"/>
  <c r="B23"/>
  <c r="C23"/>
  <c r="D23"/>
  <c r="E23"/>
  <c r="F23"/>
  <c r="B24"/>
  <c r="D24"/>
  <c r="E24"/>
  <c r="F24"/>
  <c r="B25"/>
  <c r="D25"/>
  <c r="E25"/>
  <c r="F25"/>
  <c r="B26"/>
  <c r="C26"/>
  <c r="D26"/>
  <c r="E26"/>
  <c r="F26"/>
  <c r="B27"/>
  <c r="C27"/>
  <c r="D27"/>
  <c r="E27"/>
  <c r="F27"/>
  <c r="B28"/>
  <c r="D28"/>
  <c r="E28"/>
  <c r="F28"/>
  <c r="C26" i="20"/>
  <c r="D26"/>
  <c r="F26"/>
  <c r="G26"/>
  <c r="H26"/>
  <c r="K26"/>
  <c r="L26"/>
  <c r="M26"/>
  <c r="P26"/>
  <c r="Q26"/>
  <c r="R26"/>
  <c r="U26"/>
  <c r="V26"/>
  <c r="W26"/>
  <c r="AA26"/>
  <c r="AB26"/>
  <c r="AC26"/>
  <c r="AG26"/>
  <c r="AH26"/>
  <c r="AI26"/>
  <c r="AM26"/>
  <c r="AN26"/>
  <c r="AO26"/>
  <c r="AS26"/>
  <c r="AT26"/>
  <c r="AU26"/>
  <c r="AY26"/>
  <c r="AZ26"/>
  <c r="BA26"/>
  <c r="B42"/>
  <c r="C42"/>
  <c r="D42"/>
  <c r="F42"/>
  <c r="G42"/>
  <c r="H42"/>
  <c r="K42"/>
  <c r="L42"/>
  <c r="M42"/>
  <c r="Q42"/>
  <c r="R42"/>
  <c r="U42"/>
  <c r="V42"/>
  <c r="W42"/>
  <c r="AA42"/>
  <c r="AB42"/>
  <c r="AC42"/>
  <c r="AG42"/>
  <c r="AH42"/>
  <c r="AI42"/>
  <c r="AM42"/>
  <c r="AN42"/>
  <c r="AO42"/>
  <c r="AS42"/>
  <c r="AT42"/>
  <c r="AU42"/>
  <c r="AY42"/>
  <c r="AZ42"/>
  <c r="BA42"/>
  <c r="AB5" i="12"/>
  <c r="AS5"/>
  <c r="AH5"/>
  <c r="AI5"/>
  <c r="AN5"/>
  <c r="AO5"/>
  <c r="BA5"/>
  <c r="BF5"/>
  <c r="BF25"/>
  <c r="BJ5"/>
  <c r="AB6"/>
  <c r="AS6"/>
  <c r="AH6"/>
  <c r="AI6"/>
  <c r="AJ6"/>
  <c r="AN6"/>
  <c r="AO6"/>
  <c r="AO25"/>
  <c r="BA6"/>
  <c r="BF6"/>
  <c r="BJ6"/>
  <c r="AB7"/>
  <c r="AS7"/>
  <c r="AH7"/>
  <c r="AI7"/>
  <c r="AN7"/>
  <c r="AO7"/>
  <c r="BA7"/>
  <c r="BF7"/>
  <c r="BJ7"/>
  <c r="AB8"/>
  <c r="AS8"/>
  <c r="AH8"/>
  <c r="AI8"/>
  <c r="AN8"/>
  <c r="AO8"/>
  <c r="BA8"/>
  <c r="BF8"/>
  <c r="BJ8"/>
  <c r="AB9"/>
  <c r="AS9"/>
  <c r="AH9"/>
  <c r="AI9"/>
  <c r="AN9"/>
  <c r="AO9"/>
  <c r="BA9"/>
  <c r="BF9"/>
  <c r="BJ9"/>
  <c r="AB10"/>
  <c r="AS10"/>
  <c r="AC10"/>
  <c r="AH10"/>
  <c r="AI10"/>
  <c r="AN10"/>
  <c r="AO10"/>
  <c r="BA10"/>
  <c r="BF10"/>
  <c r="BJ10"/>
  <c r="AB11"/>
  <c r="AS11"/>
  <c r="AC11"/>
  <c r="AH11"/>
  <c r="AH25"/>
  <c r="AI11"/>
  <c r="AN11"/>
  <c r="AO11"/>
  <c r="BA11"/>
  <c r="BF11"/>
  <c r="BJ11"/>
  <c r="AB12"/>
  <c r="AS12"/>
  <c r="AH12"/>
  <c r="AI12"/>
  <c r="AJ12"/>
  <c r="AN12"/>
  <c r="AO12"/>
  <c r="BA12"/>
  <c r="BF12"/>
  <c r="BJ12"/>
  <c r="AB13"/>
  <c r="AS13"/>
  <c r="AC13"/>
  <c r="AH13"/>
  <c r="AI13"/>
  <c r="AN13"/>
  <c r="AN25"/>
  <c r="AO13"/>
  <c r="BA13"/>
  <c r="BF13"/>
  <c r="BJ13"/>
  <c r="AB14"/>
  <c r="AS14"/>
  <c r="AH14"/>
  <c r="AI14"/>
  <c r="AI25"/>
  <c r="AJ14"/>
  <c r="AN14"/>
  <c r="AO14"/>
  <c r="BA14"/>
  <c r="BF14"/>
  <c r="BJ14"/>
  <c r="AB15"/>
  <c r="AS15"/>
  <c r="AH15"/>
  <c r="AI15"/>
  <c r="AN15"/>
  <c r="AO15"/>
  <c r="BA15"/>
  <c r="BF15"/>
  <c r="BJ15"/>
  <c r="AB16"/>
  <c r="AS16"/>
  <c r="AH16"/>
  <c r="AI16"/>
  <c r="AN16"/>
  <c r="AO16"/>
  <c r="BA16"/>
  <c r="BF16"/>
  <c r="BJ16"/>
  <c r="AB17"/>
  <c r="AS17"/>
  <c r="AH17"/>
  <c r="AI17"/>
  <c r="AN17"/>
  <c r="AO17"/>
  <c r="BA17"/>
  <c r="BF17"/>
  <c r="BJ17"/>
  <c r="AB18"/>
  <c r="AS18"/>
  <c r="AH18"/>
  <c r="AI18"/>
  <c r="AJ18"/>
  <c r="AN18"/>
  <c r="AO18"/>
  <c r="BA18"/>
  <c r="BF18"/>
  <c r="BJ18"/>
  <c r="AB19"/>
  <c r="AS19"/>
  <c r="AH19"/>
  <c r="AI19"/>
  <c r="AN19"/>
  <c r="AO19"/>
  <c r="BA19"/>
  <c r="BF19"/>
  <c r="BJ19"/>
  <c r="AB21"/>
  <c r="AS21"/>
  <c r="AH21"/>
  <c r="AI21"/>
  <c r="AJ21"/>
  <c r="AN21"/>
  <c r="AO21"/>
  <c r="BA21"/>
  <c r="BF21"/>
  <c r="BJ21"/>
  <c r="AB20"/>
  <c r="AS20"/>
  <c r="AH20"/>
  <c r="AI20"/>
  <c r="AN20"/>
  <c r="AO20"/>
  <c r="BA20"/>
  <c r="BJ20"/>
  <c r="AB22"/>
  <c r="AS22"/>
  <c r="AC22"/>
  <c r="AH22"/>
  <c r="AI22"/>
  <c r="AN22"/>
  <c r="AO22"/>
  <c r="BA22"/>
  <c r="BF22"/>
  <c r="BJ22"/>
  <c r="AB23"/>
  <c r="AS23"/>
  <c r="AC23"/>
  <c r="AH23"/>
  <c r="AI23"/>
  <c r="AN23"/>
  <c r="AO23"/>
  <c r="BA23"/>
  <c r="BF23"/>
  <c r="BJ23"/>
  <c r="AB24"/>
  <c r="AS24"/>
  <c r="AC24"/>
  <c r="AH24"/>
  <c r="AI24"/>
  <c r="AW24"/>
  <c r="AJ24"/>
  <c r="AN24"/>
  <c r="AO24"/>
  <c r="BA24"/>
  <c r="BF24"/>
  <c r="BJ24"/>
  <c r="W25"/>
  <c r="Y25"/>
  <c r="AD25"/>
  <c r="AE25"/>
  <c r="AF25"/>
  <c r="AK25"/>
  <c r="V25"/>
  <c r="AL25"/>
  <c r="AM25"/>
  <c r="AP25"/>
  <c r="AQ25"/>
  <c r="AR25"/>
  <c r="AT25"/>
  <c r="AR26"/>
  <c r="AU25"/>
  <c r="AV25"/>
  <c r="AX25"/>
  <c r="AV26"/>
  <c r="AY25"/>
  <c r="AZ25"/>
  <c r="BB25"/>
  <c r="BC25"/>
  <c r="BD25"/>
  <c r="AR30"/>
  <c r="BE25"/>
  <c r="BG25"/>
  <c r="BH25"/>
  <c r="BE30"/>
  <c r="BI25"/>
  <c r="AS38"/>
  <c r="AH38"/>
  <c r="AI38"/>
  <c r="AJ38"/>
  <c r="AN38"/>
  <c r="BB38"/>
  <c r="BF38"/>
  <c r="AB39"/>
  <c r="AS39"/>
  <c r="AH39"/>
  <c r="AI39"/>
  <c r="AN39"/>
  <c r="BB39"/>
  <c r="BF39"/>
  <c r="AB40"/>
  <c r="AS40"/>
  <c r="AH40"/>
  <c r="AI40"/>
  <c r="AN40"/>
  <c r="AX40"/>
  <c r="BB40"/>
  <c r="BF40"/>
  <c r="AB41"/>
  <c r="AS41"/>
  <c r="AH41"/>
  <c r="AI41"/>
  <c r="AN41"/>
  <c r="BB41"/>
  <c r="BF41"/>
  <c r="AB42"/>
  <c r="AS42"/>
  <c r="AH42"/>
  <c r="AI42"/>
  <c r="AN42"/>
  <c r="BB42"/>
  <c r="BF42"/>
  <c r="AB43"/>
  <c r="AS43"/>
  <c r="AH43"/>
  <c r="AI43"/>
  <c r="AN43"/>
  <c r="BB43"/>
  <c r="BF43"/>
  <c r="AB44"/>
  <c r="AS44"/>
  <c r="AH44"/>
  <c r="AI44"/>
  <c r="AN44"/>
  <c r="AX44"/>
  <c r="BB44"/>
  <c r="BF44"/>
  <c r="AB45"/>
  <c r="AS45"/>
  <c r="AH45"/>
  <c r="AI45"/>
  <c r="AN45"/>
  <c r="BB45"/>
  <c r="BF45"/>
  <c r="AB46"/>
  <c r="AS46"/>
  <c r="AH46"/>
  <c r="AI46"/>
  <c r="AN46"/>
  <c r="AX46"/>
  <c r="BB46"/>
  <c r="BF46"/>
  <c r="AB47"/>
  <c r="AS47"/>
  <c r="AH47"/>
  <c r="AI47"/>
  <c r="AN47"/>
  <c r="BB47"/>
  <c r="BF47"/>
  <c r="AB48"/>
  <c r="AS48"/>
  <c r="AH48"/>
  <c r="AI48"/>
  <c r="AN48"/>
  <c r="BB48"/>
  <c r="BF48"/>
  <c r="Y49"/>
  <c r="AD49"/>
  <c r="AE49"/>
  <c r="AF49"/>
  <c r="AG49"/>
  <c r="AK49"/>
  <c r="AL49"/>
  <c r="AM49"/>
  <c r="AP49"/>
  <c r="AQ49"/>
  <c r="AR49"/>
  <c r="AT49"/>
  <c r="AU49"/>
  <c r="AV49"/>
  <c r="AY49"/>
  <c r="AZ49"/>
  <c r="BA49"/>
  <c r="BC49"/>
  <c r="BD49"/>
  <c r="BE49"/>
  <c r="AX47"/>
  <c r="AJ45"/>
  <c r="F7" i="2"/>
  <c r="AX41" i="12"/>
  <c r="Z6" i="20"/>
  <c r="AK24"/>
  <c r="AK22"/>
  <c r="AK20"/>
  <c r="AK18"/>
  <c r="AK16"/>
  <c r="AE14"/>
  <c r="AK10"/>
  <c r="AK6"/>
  <c r="AK7"/>
  <c r="AQ38"/>
  <c r="AQ34"/>
  <c r="AW24"/>
  <c r="AW20"/>
  <c r="AW18"/>
  <c r="AW16"/>
  <c r="AW12"/>
  <c r="AW8"/>
  <c r="AV26"/>
  <c r="BB42"/>
  <c r="BC31"/>
  <c r="AA12" i="12"/>
  <c r="AC12"/>
  <c r="C14" i="2"/>
  <c r="Z38" i="12"/>
  <c r="AA38"/>
  <c r="AB38"/>
  <c r="Q5"/>
  <c r="Q25"/>
  <c r="AG25"/>
  <c r="Q7"/>
  <c r="AJ7"/>
  <c r="Q9"/>
  <c r="AJ9"/>
  <c r="Q11"/>
  <c r="D9" i="1"/>
  <c r="C9"/>
  <c r="AJ11" i="12"/>
  <c r="Q13"/>
  <c r="D11" i="1"/>
  <c r="Q15" i="12"/>
  <c r="D13" i="1"/>
  <c r="C13"/>
  <c r="AJ15" i="12"/>
  <c r="Q17"/>
  <c r="D15" i="1"/>
  <c r="C15"/>
  <c r="AJ17" i="12"/>
  <c r="Q19"/>
  <c r="D17" i="1"/>
  <c r="C17"/>
  <c r="AJ19" i="12"/>
  <c r="Q20"/>
  <c r="D19" i="1"/>
  <c r="Q23" i="12"/>
  <c r="D21" i="1"/>
  <c r="C21"/>
  <c r="BC37" i="22"/>
  <c r="BD37"/>
  <c r="AQ37"/>
  <c r="AR37"/>
  <c r="AW37"/>
  <c r="BC33"/>
  <c r="BD33"/>
  <c r="AQ33"/>
  <c r="AR33"/>
  <c r="AW33"/>
  <c r="BC32"/>
  <c r="BD32"/>
  <c r="BC31"/>
  <c r="BD31"/>
  <c r="AQ31"/>
  <c r="AR31"/>
  <c r="AW31"/>
  <c r="BC30"/>
  <c r="BB41"/>
  <c r="BD30"/>
  <c r="AQ22"/>
  <c r="AR22"/>
  <c r="AW22"/>
  <c r="BC20"/>
  <c r="BD20"/>
  <c r="AQ20"/>
  <c r="AR20"/>
  <c r="AW20"/>
  <c r="BC19"/>
  <c r="BD19"/>
  <c r="AE18"/>
  <c r="AF18"/>
  <c r="AK18"/>
  <c r="BC16"/>
  <c r="BD16"/>
  <c r="AQ16"/>
  <c r="AR16"/>
  <c r="AW16"/>
  <c r="BC15"/>
  <c r="BD15"/>
  <c r="AE14"/>
  <c r="AF14"/>
  <c r="AK14"/>
  <c r="AE13"/>
  <c r="AF13"/>
  <c r="AE12"/>
  <c r="AK12"/>
  <c r="AF12"/>
  <c r="AQ11"/>
  <c r="AR11"/>
  <c r="AW11"/>
  <c r="AE9"/>
  <c r="AF9"/>
  <c r="AQ7"/>
  <c r="AR7"/>
  <c r="AW7"/>
  <c r="BC5"/>
  <c r="BD5"/>
  <c r="N14" i="2"/>
  <c r="C28"/>
  <c r="AX48" i="12"/>
  <c r="AJ43"/>
  <c r="F5" i="2"/>
  <c r="AJ39" i="12"/>
  <c r="AJ49"/>
  <c r="AX39"/>
  <c r="O25" i="20"/>
  <c r="O23"/>
  <c r="J23"/>
  <c r="O21"/>
  <c r="J19"/>
  <c r="J17"/>
  <c r="J15"/>
  <c r="J13"/>
  <c r="J11"/>
  <c r="J9"/>
  <c r="O7"/>
  <c r="J7"/>
  <c r="Y35"/>
  <c r="Z31"/>
  <c r="AE41"/>
  <c r="AE37"/>
  <c r="AE33"/>
  <c r="AF31"/>
  <c r="AL39"/>
  <c r="AL35"/>
  <c r="AL33"/>
  <c r="E42"/>
  <c r="BD42"/>
  <c r="AP42"/>
  <c r="AR42"/>
  <c r="BD21"/>
  <c r="AF21"/>
  <c r="BD25"/>
  <c r="AR25"/>
  <c r="BD23"/>
  <c r="AR23"/>
  <c r="AF23"/>
  <c r="AX38"/>
  <c r="BC34"/>
  <c r="AX32"/>
  <c r="Z5" i="12"/>
  <c r="X25"/>
  <c r="X30"/>
  <c r="Z30" s="1"/>
  <c r="AE40" i="22"/>
  <c r="AF40"/>
  <c r="AW39"/>
  <c r="AX39"/>
  <c r="BC39"/>
  <c r="Y38"/>
  <c r="Z38"/>
  <c r="AE38"/>
  <c r="AE37"/>
  <c r="AF37"/>
  <c r="AW36"/>
  <c r="AX36"/>
  <c r="BC36"/>
  <c r="Z35"/>
  <c r="AL35"/>
  <c r="AX35"/>
  <c r="Y34"/>
  <c r="Z34"/>
  <c r="AE34"/>
  <c r="X41"/>
  <c r="O34"/>
  <c r="N41"/>
  <c r="AE33"/>
  <c r="AF33"/>
  <c r="AE31"/>
  <c r="AF31"/>
  <c r="BC21"/>
  <c r="BD21"/>
  <c r="AE20"/>
  <c r="AK20"/>
  <c r="AF20"/>
  <c r="BC18"/>
  <c r="BD18"/>
  <c r="AQ18"/>
  <c r="AR18"/>
  <c r="AW18"/>
  <c r="BC17"/>
  <c r="BD17"/>
  <c r="AE16"/>
  <c r="AK16"/>
  <c r="AF16"/>
  <c r="BC14"/>
  <c r="BD14"/>
  <c r="AQ14"/>
  <c r="AR14"/>
  <c r="AW14"/>
  <c r="BC13"/>
  <c r="BD13"/>
  <c r="AQ13"/>
  <c r="AR13"/>
  <c r="AW13"/>
  <c r="BC12"/>
  <c r="BD12"/>
  <c r="AE11"/>
  <c r="AF11"/>
  <c r="AQ9"/>
  <c r="AR9"/>
  <c r="AW9"/>
  <c r="AE7"/>
  <c r="AF7"/>
  <c r="AQ6"/>
  <c r="AR6"/>
  <c r="AW6"/>
  <c r="G15" i="2"/>
  <c r="B16"/>
  <c r="K23" i="1"/>
  <c r="K24"/>
  <c r="O25" i="12"/>
  <c r="O49"/>
  <c r="Z46"/>
  <c r="Z42"/>
  <c r="X49"/>
  <c r="W49"/>
  <c r="AJ23"/>
  <c r="BA25"/>
  <c r="AG15" i="2"/>
  <c r="D7" i="1"/>
  <c r="C7" s="1"/>
  <c r="D5"/>
  <c r="C5" s="1"/>
  <c r="D3"/>
  <c r="O16" i="20"/>
  <c r="Y10"/>
  <c r="Y18"/>
  <c r="S26"/>
  <c r="AF22"/>
  <c r="AL7"/>
  <c r="AL9"/>
  <c r="AL11"/>
  <c r="AL15"/>
  <c r="AL17"/>
  <c r="AL19"/>
  <c r="AL23"/>
  <c r="AL25"/>
  <c r="AQ7"/>
  <c r="AQ11"/>
  <c r="AQ15"/>
  <c r="AQ19"/>
  <c r="AQ22"/>
  <c r="AX7"/>
  <c r="AX11"/>
  <c r="AX13"/>
  <c r="AX15"/>
  <c r="AX19"/>
  <c r="AX23"/>
  <c r="BC7"/>
  <c r="BC15"/>
  <c r="E26"/>
  <c r="BD18"/>
  <c r="BD14"/>
  <c r="BD10"/>
  <c r="U25" i="12"/>
  <c r="Z48"/>
  <c r="Z44"/>
  <c r="Z40"/>
  <c r="BB25" i="22"/>
  <c r="J33"/>
  <c r="Z33"/>
  <c r="AL33"/>
  <c r="AX33"/>
  <c r="AK41"/>
  <c r="Z40"/>
  <c r="AR40"/>
  <c r="BD40"/>
  <c r="Z37"/>
  <c r="AL37"/>
  <c r="AX37"/>
  <c r="AW34"/>
  <c r="AV41"/>
  <c r="T34"/>
  <c r="S41"/>
  <c r="AQ30"/>
  <c r="AP41"/>
  <c r="AE6"/>
  <c r="AD25"/>
  <c r="Y5"/>
  <c r="X25"/>
  <c r="Y25"/>
  <c r="O5"/>
  <c r="N25"/>
  <c r="O25"/>
  <c r="I38" i="12"/>
  <c r="I49"/>
  <c r="E49"/>
  <c r="J31" i="22"/>
  <c r="Z31"/>
  <c r="AL31"/>
  <c r="AX31"/>
  <c r="E41"/>
  <c r="Z24"/>
  <c r="AL24"/>
  <c r="AX24"/>
  <c r="Z23"/>
  <c r="AX23"/>
  <c r="Z20"/>
  <c r="AL20"/>
  <c r="AX20"/>
  <c r="Z18"/>
  <c r="AL18"/>
  <c r="AX18"/>
  <c r="Z16"/>
  <c r="AL16"/>
  <c r="AX16"/>
  <c r="Z13"/>
  <c r="AX13"/>
  <c r="Z10"/>
  <c r="AL10"/>
  <c r="AX10"/>
  <c r="Z8"/>
  <c r="AL8"/>
  <c r="AX8"/>
  <c r="Z14"/>
  <c r="AL14"/>
  <c r="AX14"/>
  <c r="AK5"/>
  <c r="AL5"/>
  <c r="AJ25"/>
  <c r="AK7"/>
  <c r="AL7"/>
  <c r="AK9"/>
  <c r="AL9"/>
  <c r="AK11"/>
  <c r="AL11"/>
  <c r="AK13"/>
  <c r="AL13"/>
  <c r="AK15"/>
  <c r="AL15"/>
  <c r="AK17"/>
  <c r="AL17"/>
  <c r="AK19"/>
  <c r="AL19"/>
  <c r="AK21"/>
  <c r="AL21"/>
  <c r="AK23"/>
  <c r="AL23"/>
  <c r="AK40"/>
  <c r="AL40"/>
  <c r="AK31"/>
  <c r="AK33"/>
  <c r="AK37"/>
  <c r="Y39"/>
  <c r="O39"/>
  <c r="T38"/>
  <c r="Y36"/>
  <c r="O36"/>
  <c r="I41"/>
  <c r="J41"/>
  <c r="AK8"/>
  <c r="AK24"/>
  <c r="AK32"/>
  <c r="V6" i="23"/>
  <c r="I39" i="24"/>
  <c r="J39"/>
  <c r="E39"/>
  <c r="AZ37"/>
  <c r="AN37"/>
  <c r="AB37"/>
  <c r="AZ35"/>
  <c r="AN35"/>
  <c r="AB35"/>
  <c r="AZ33"/>
  <c r="AN33"/>
  <c r="AB33"/>
  <c r="AZ31"/>
  <c r="AN31"/>
  <c r="AB31"/>
  <c r="AZ29"/>
  <c r="AN29"/>
  <c r="AB29"/>
  <c r="I24"/>
  <c r="J24"/>
  <c r="AZ22"/>
  <c r="AN22"/>
  <c r="AB22"/>
  <c r="AZ20"/>
  <c r="AN20"/>
  <c r="AB20"/>
  <c r="AZ18"/>
  <c r="AN18"/>
  <c r="AB18"/>
  <c r="AZ16"/>
  <c r="AN16"/>
  <c r="AB16"/>
  <c r="AZ14"/>
  <c r="AN14"/>
  <c r="AB14"/>
  <c r="AZ12"/>
  <c r="AN12"/>
  <c r="AB12"/>
  <c r="AZ10"/>
  <c r="AN10"/>
  <c r="AB10"/>
  <c r="AZ8"/>
  <c r="AN8"/>
  <c r="AB8"/>
  <c r="AZ6"/>
  <c r="AN6"/>
  <c r="AB6"/>
  <c r="AX41" i="22"/>
  <c r="AA44" i="12"/>
  <c r="P44"/>
  <c r="AC44"/>
  <c r="H5" i="2"/>
  <c r="AC38" i="12"/>
  <c r="BC26" i="20"/>
  <c r="BF39" i="24"/>
  <c r="AA40" i="12"/>
  <c r="P40" s="1"/>
  <c r="AC40"/>
  <c r="AA48"/>
  <c r="P48"/>
  <c r="AC48"/>
  <c r="D23" i="1"/>
  <c r="D24" s="1"/>
  <c r="AA46" i="12"/>
  <c r="P46" s="1"/>
  <c r="AC46"/>
  <c r="AA5"/>
  <c r="AC5"/>
  <c r="BC41" i="22"/>
  <c r="AE41"/>
  <c r="BE29" i="25"/>
  <c r="BE31"/>
  <c r="BE33"/>
  <c r="BE35"/>
  <c r="BE37"/>
  <c r="BE28"/>
  <c r="AS28"/>
  <c r="AS30"/>
  <c r="AS32"/>
  <c r="AS34"/>
  <c r="AS36"/>
  <c r="AS38"/>
  <c r="AG31"/>
  <c r="AG33"/>
  <c r="AG35"/>
  <c r="AG37"/>
  <c r="AG28"/>
  <c r="AG30"/>
  <c r="AG34"/>
  <c r="BJ24"/>
  <c r="BK6"/>
  <c r="BK10"/>
  <c r="BK12"/>
  <c r="BK14"/>
  <c r="BK16"/>
  <c r="BK20"/>
  <c r="BK22"/>
  <c r="BK7"/>
  <c r="BK9"/>
  <c r="BK11"/>
  <c r="BK13"/>
  <c r="BK15"/>
  <c r="BK17"/>
  <c r="BK19"/>
  <c r="BK21"/>
  <c r="AY6"/>
  <c r="AY8"/>
  <c r="AY10"/>
  <c r="AY12"/>
  <c r="AY14"/>
  <c r="AY16"/>
  <c r="AY18"/>
  <c r="AY20"/>
  <c r="AY22"/>
  <c r="AY7"/>
  <c r="AY9"/>
  <c r="AY13"/>
  <c r="AY17"/>
  <c r="AY19"/>
  <c r="AY21"/>
  <c r="AY23"/>
  <c r="AM18"/>
  <c r="AM20"/>
  <c r="AM22"/>
  <c r="AM7"/>
  <c r="AM9"/>
  <c r="AM11"/>
  <c r="AM13"/>
  <c r="AM15"/>
  <c r="AM17"/>
  <c r="AM21"/>
  <c r="AH24"/>
  <c r="AG24"/>
  <c r="AT24"/>
  <c r="BF24"/>
  <c r="AB24"/>
  <c r="BL24"/>
  <c r="AB5"/>
  <c r="AG5"/>
  <c r="AN5"/>
  <c r="AS5"/>
  <c r="AZ5"/>
  <c r="BE5"/>
  <c r="BL5"/>
  <c r="AB6"/>
  <c r="AG6"/>
  <c r="AN6"/>
  <c r="AS6"/>
  <c r="AZ6"/>
  <c r="BE6"/>
  <c r="BL6"/>
  <c r="AB7"/>
  <c r="AG7"/>
  <c r="AN7"/>
  <c r="AS7"/>
  <c r="AZ7"/>
  <c r="BE7"/>
  <c r="BL7"/>
  <c r="AB8"/>
  <c r="AG8"/>
  <c r="AN8"/>
  <c r="AS8"/>
  <c r="AZ8"/>
  <c r="BE8"/>
  <c r="BL8"/>
  <c r="AB9"/>
  <c r="AG9"/>
  <c r="AN9"/>
  <c r="AS9"/>
  <c r="AZ9"/>
  <c r="BE9"/>
  <c r="BL9"/>
  <c r="AB10"/>
  <c r="AG10"/>
  <c r="AN10"/>
  <c r="AS10"/>
  <c r="AZ10"/>
  <c r="BE10"/>
  <c r="BL10"/>
  <c r="AB11"/>
  <c r="AG11"/>
  <c r="AN11"/>
  <c r="AS11"/>
  <c r="AZ11"/>
  <c r="BE11"/>
  <c r="BL11"/>
  <c r="AB12"/>
  <c r="AG12"/>
  <c r="AN12"/>
  <c r="AS12"/>
  <c r="AZ12"/>
  <c r="BE12"/>
  <c r="BL12"/>
  <c r="AB13"/>
  <c r="AG13"/>
  <c r="AN13"/>
  <c r="AS13"/>
  <c r="AZ13"/>
  <c r="BE13"/>
  <c r="BL13"/>
  <c r="AB14"/>
  <c r="AG14"/>
  <c r="AN14"/>
  <c r="AS14"/>
  <c r="AZ14"/>
  <c r="BE14"/>
  <c r="BL14"/>
  <c r="AB15"/>
  <c r="AG15"/>
  <c r="AN15"/>
  <c r="AS15"/>
  <c r="AZ15"/>
  <c r="BE15"/>
  <c r="BL15"/>
  <c r="AB16"/>
  <c r="AG16"/>
  <c r="AN16"/>
  <c r="AS16"/>
  <c r="AZ16"/>
  <c r="BE16"/>
  <c r="BL16"/>
  <c r="AB17"/>
  <c r="AG17"/>
  <c r="AN17"/>
  <c r="AS17"/>
  <c r="AZ17"/>
  <c r="BE17"/>
  <c r="BL17"/>
  <c r="AB18"/>
  <c r="AG18"/>
  <c r="AN18"/>
  <c r="AS18"/>
  <c r="AZ18"/>
  <c r="BE18"/>
  <c r="BL18"/>
  <c r="AB19"/>
  <c r="AG19"/>
  <c r="AN19"/>
  <c r="AS19"/>
  <c r="AZ19"/>
  <c r="BE19"/>
  <c r="BL19"/>
  <c r="AB20"/>
  <c r="AG20"/>
  <c r="AN20"/>
  <c r="AS20"/>
  <c r="AZ20"/>
  <c r="BE20"/>
  <c r="BL20"/>
  <c r="AB21"/>
  <c r="AG21"/>
  <c r="AN21"/>
  <c r="AS21"/>
  <c r="AZ21"/>
  <c r="BE21"/>
  <c r="BL21"/>
  <c r="AB22"/>
  <c r="AG22"/>
  <c r="AN22"/>
  <c r="AS22"/>
  <c r="AZ22"/>
  <c r="BE22"/>
  <c r="BL22"/>
  <c r="AB23"/>
  <c r="AG23"/>
  <c r="AN23"/>
  <c r="AS23"/>
  <c r="AZ23"/>
  <c r="BE23"/>
  <c r="BL23"/>
  <c r="V28"/>
  <c r="AA28"/>
  <c r="AH28"/>
  <c r="AM28"/>
  <c r="AT28"/>
  <c r="AY28"/>
  <c r="BF28"/>
  <c r="BK28"/>
  <c r="AA29"/>
  <c r="AM29"/>
  <c r="AY29"/>
  <c r="BK29"/>
  <c r="AA30"/>
  <c r="AM30"/>
  <c r="AY30"/>
  <c r="BK30"/>
  <c r="AA31"/>
  <c r="AM31"/>
  <c r="AY31"/>
  <c r="BK31"/>
  <c r="AA32"/>
  <c r="AM32"/>
  <c r="AY32"/>
  <c r="BK32"/>
  <c r="AA33"/>
  <c r="AM33"/>
  <c r="AY33"/>
  <c r="BK33"/>
  <c r="AA34"/>
  <c r="AM34"/>
  <c r="AY34"/>
  <c r="BK34"/>
  <c r="AA35"/>
  <c r="AM35"/>
  <c r="AY35"/>
  <c r="BK35"/>
  <c r="AA36"/>
  <c r="AM36"/>
  <c r="AY36"/>
  <c r="BK36"/>
  <c r="AA37"/>
  <c r="AM37"/>
  <c r="AY37"/>
  <c r="BK37"/>
  <c r="AA38"/>
  <c r="AM38"/>
  <c r="AY38"/>
  <c r="BK38"/>
  <c r="Z39"/>
  <c r="AL39"/>
  <c r="AX39"/>
  <c r="BJ39"/>
  <c r="BL39"/>
  <c r="V5"/>
  <c r="AA5"/>
  <c r="AH5"/>
  <c r="AM5"/>
  <c r="AT5"/>
  <c r="AY5"/>
  <c r="BF5"/>
  <c r="BK5"/>
  <c r="AB28"/>
  <c r="AN28"/>
  <c r="AZ28"/>
  <c r="AB29"/>
  <c r="AN29"/>
  <c r="AZ29"/>
  <c r="AB30"/>
  <c r="AN30"/>
  <c r="AZ30"/>
  <c r="AB31"/>
  <c r="AN31"/>
  <c r="AZ31"/>
  <c r="AB32"/>
  <c r="AN32"/>
  <c r="AZ32"/>
  <c r="AB33"/>
  <c r="AN33"/>
  <c r="AZ33"/>
  <c r="AB34"/>
  <c r="AN34"/>
  <c r="AZ34"/>
  <c r="AB35"/>
  <c r="AN35"/>
  <c r="AZ35"/>
  <c r="AB36"/>
  <c r="AN36"/>
  <c r="AZ36"/>
  <c r="AB37"/>
  <c r="AN37"/>
  <c r="AZ37"/>
  <c r="AB38"/>
  <c r="AN38"/>
  <c r="AZ38"/>
  <c r="AA11" i="12"/>
  <c r="AA10"/>
  <c r="P34" i="24"/>
  <c r="AB34"/>
  <c r="P33"/>
  <c r="O33"/>
  <c r="AH33"/>
  <c r="BF33"/>
  <c r="AL30" i="22"/>
  <c r="V8" i="23"/>
  <c r="N40"/>
  <c r="N39" i="24"/>
  <c r="AZ36"/>
  <c r="AN36"/>
  <c r="AB36"/>
  <c r="BF35"/>
  <c r="O35"/>
  <c r="AH34"/>
  <c r="AA34"/>
  <c r="V34"/>
  <c r="AS33"/>
  <c r="AA33"/>
  <c r="V33"/>
  <c r="BE32"/>
  <c r="AZ32"/>
  <c r="AG32"/>
  <c r="AB32"/>
  <c r="O32"/>
  <c r="BE31"/>
  <c r="AG31"/>
  <c r="AY29"/>
  <c r="AT29"/>
  <c r="U29"/>
  <c r="J29"/>
  <c r="P30"/>
  <c r="AB30"/>
  <c r="AN30"/>
  <c r="AZ30"/>
  <c r="P29"/>
  <c r="O29"/>
  <c r="AH29"/>
  <c r="BF29"/>
  <c r="BD30" i="12"/>
  <c r="BF30"/>
  <c r="BJ25"/>
  <c r="Z16" i="2"/>
  <c r="R16"/>
  <c r="AE36" i="22"/>
  <c r="BD24" i="24"/>
  <c r="AR24"/>
  <c r="AF24"/>
  <c r="T24"/>
  <c r="N24"/>
  <c r="P24"/>
  <c r="AZ23"/>
  <c r="AN23"/>
  <c r="AB23"/>
  <c r="BF22"/>
  <c r="O22"/>
  <c r="AZ19"/>
  <c r="AN19"/>
  <c r="AB19"/>
  <c r="BF18"/>
  <c r="O18"/>
  <c r="AZ15"/>
  <c r="AN15"/>
  <c r="AB15"/>
  <c r="BF14"/>
  <c r="O14"/>
  <c r="AZ11"/>
  <c r="AN11"/>
  <c r="AB11"/>
  <c r="BF10"/>
  <c r="O10"/>
  <c r="AZ7"/>
  <c r="AN7"/>
  <c r="AB7"/>
  <c r="BF6"/>
  <c r="O6"/>
  <c r="T24" i="25"/>
  <c r="AA24"/>
  <c r="V6"/>
  <c r="V11"/>
  <c r="V13"/>
  <c r="V14"/>
  <c r="V16"/>
  <c r="V19"/>
  <c r="BE32"/>
  <c r="AS33"/>
  <c r="BE34"/>
  <c r="AS35"/>
  <c r="AG36"/>
  <c r="BE38"/>
  <c r="V24"/>
  <c r="Z41" i="22"/>
  <c r="AW25" i="12"/>
  <c r="AQ30"/>
  <c r="AS30"/>
  <c r="Y30"/>
  <c r="AF15" i="2"/>
  <c r="V16"/>
  <c r="F14"/>
  <c r="H14"/>
  <c r="AJ47" i="12"/>
  <c r="N11" i="2"/>
  <c r="C25"/>
  <c r="AJ41" i="12"/>
  <c r="AW49"/>
  <c r="N5" i="2"/>
  <c r="C19"/>
  <c r="J32" i="20"/>
  <c r="I42"/>
  <c r="J42"/>
  <c r="O32"/>
  <c r="Y23"/>
  <c r="T23"/>
  <c r="Y15"/>
  <c r="T15"/>
  <c r="Z20"/>
  <c r="AE20"/>
  <c r="Z12"/>
  <c r="AE12"/>
  <c r="AE40"/>
  <c r="Z40"/>
  <c r="Z38"/>
  <c r="Y38"/>
  <c r="AE36"/>
  <c r="Z36"/>
  <c r="Z34"/>
  <c r="Y34"/>
  <c r="AE32"/>
  <c r="X42"/>
  <c r="AK23"/>
  <c r="AE23"/>
  <c r="AL24"/>
  <c r="AQ24"/>
  <c r="AK13"/>
  <c r="AQ13"/>
  <c r="AL13"/>
  <c r="AL8"/>
  <c r="AQ8"/>
  <c r="AQ33"/>
  <c r="AK33"/>
  <c r="AK31"/>
  <c r="AL31"/>
  <c r="AQ31"/>
  <c r="AF38"/>
  <c r="AL38"/>
  <c r="BD34"/>
  <c r="AF34"/>
  <c r="AR20"/>
  <c r="AQ20"/>
  <c r="AQ39"/>
  <c r="AR39"/>
  <c r="AW17"/>
  <c r="AX17"/>
  <c r="BC10"/>
  <c r="AX10"/>
  <c r="BD6"/>
  <c r="AX6"/>
  <c r="AR6"/>
  <c r="AL20"/>
  <c r="BD20"/>
  <c r="AR16"/>
  <c r="BD16"/>
  <c r="AL12"/>
  <c r="BD12"/>
  <c r="AR8"/>
  <c r="BD8"/>
  <c r="AW36"/>
  <c r="BC36"/>
  <c r="BC37"/>
  <c r="BD37"/>
  <c r="BC35"/>
  <c r="BD35"/>
  <c r="BD32"/>
  <c r="BC32"/>
  <c r="AC9" i="12"/>
  <c r="AA9"/>
  <c r="O39" i="24"/>
  <c r="AH49" i="12"/>
  <c r="AB25"/>
  <c r="AS25"/>
  <c r="B5" i="2"/>
  <c r="T20" i="20"/>
  <c r="T12"/>
  <c r="AP26"/>
  <c r="BD26"/>
  <c r="BD24"/>
  <c r="BC17"/>
  <c r="AX41"/>
  <c r="AB39" i="25"/>
  <c r="T25" i="22"/>
  <c r="AE25"/>
  <c r="AK25"/>
  <c r="AQ41"/>
  <c r="AW41"/>
  <c r="AN15" i="2"/>
  <c r="AH16"/>
  <c r="F9"/>
  <c r="AX43" i="12"/>
  <c r="E19" i="1"/>
  <c r="C19"/>
  <c r="AJ20" i="12"/>
  <c r="E11" i="1"/>
  <c r="C11" s="1"/>
  <c r="AJ13" i="12"/>
  <c r="E8" i="1"/>
  <c r="C8"/>
  <c r="AJ10" i="12"/>
  <c r="E6" i="1"/>
  <c r="AJ8" i="12"/>
  <c r="J36" i="20"/>
  <c r="O36"/>
  <c r="Y19"/>
  <c r="T19"/>
  <c r="Y11"/>
  <c r="T11"/>
  <c r="O38"/>
  <c r="T38"/>
  <c r="S37"/>
  <c r="P42"/>
  <c r="Z24"/>
  <c r="Y24"/>
  <c r="Z16"/>
  <c r="Y16"/>
  <c r="Z8"/>
  <c r="Y8"/>
  <c r="X26"/>
  <c r="Y6"/>
  <c r="AF24"/>
  <c r="AE24"/>
  <c r="AK15"/>
  <c r="AE15"/>
  <c r="AF15"/>
  <c r="AK37"/>
  <c r="AF37"/>
  <c r="AK35"/>
  <c r="AF35"/>
  <c r="AK21"/>
  <c r="AQ21"/>
  <c r="AL21"/>
  <c r="AL16"/>
  <c r="AQ16"/>
  <c r="AQ41"/>
  <c r="AK41"/>
  <c r="BD41"/>
  <c r="AR41"/>
  <c r="BD39"/>
  <c r="J39"/>
  <c r="AX39"/>
  <c r="AR35"/>
  <c r="J35"/>
  <c r="Z35"/>
  <c r="BD33"/>
  <c r="AR33"/>
  <c r="Z33"/>
  <c r="BD31"/>
  <c r="AR31"/>
  <c r="J31"/>
  <c r="AX31"/>
  <c r="AQ14"/>
  <c r="AR14"/>
  <c r="AR12"/>
  <c r="AQ12"/>
  <c r="AW25"/>
  <c r="AX25"/>
  <c r="BC18"/>
  <c r="AX18"/>
  <c r="AW9"/>
  <c r="AX9"/>
  <c r="J21"/>
  <c r="AR21"/>
  <c r="AX21"/>
  <c r="BD40"/>
  <c r="BC40"/>
  <c r="BD38"/>
  <c r="BC38"/>
  <c r="AR41" i="22"/>
  <c r="AB49" i="12"/>
  <c r="F8" i="2"/>
  <c r="AK15"/>
  <c r="AC15"/>
  <c r="U15"/>
  <c r="O37" i="20"/>
  <c r="Y12"/>
  <c r="N26"/>
  <c r="Y25"/>
  <c r="T24"/>
  <c r="Y17"/>
  <c r="T16"/>
  <c r="Y9"/>
  <c r="T8"/>
  <c r="N42"/>
  <c r="O42"/>
  <c r="O40"/>
  <c r="T34"/>
  <c r="AF40"/>
  <c r="AE9"/>
  <c r="AE25"/>
  <c r="AE38"/>
  <c r="AD26"/>
  <c r="AE8"/>
  <c r="AE6"/>
  <c r="AR9"/>
  <c r="AR11"/>
  <c r="AR32"/>
  <c r="AR36"/>
  <c r="AR40"/>
  <c r="AK39"/>
  <c r="AQ37"/>
  <c r="AL36"/>
  <c r="AL34"/>
  <c r="AX12"/>
  <c r="AX20"/>
  <c r="AX24"/>
  <c r="AW37"/>
  <c r="AW41"/>
  <c r="BD11"/>
  <c r="BD17"/>
  <c r="AW7"/>
  <c r="AX35"/>
  <c r="AX33"/>
  <c r="AV42"/>
  <c r="AW42"/>
  <c r="BC41"/>
  <c r="AJ44" i="12"/>
  <c r="AK10" i="22"/>
  <c r="AK39"/>
  <c r="AM36" i="24"/>
  <c r="AH36"/>
  <c r="AG35"/>
  <c r="AH35"/>
  <c r="AX38" i="22"/>
  <c r="AE30"/>
  <c r="AE22"/>
  <c r="O38" i="24"/>
  <c r="BE37"/>
  <c r="AG37"/>
  <c r="AS35"/>
  <c r="AH18"/>
  <c r="AH10"/>
  <c r="AT32"/>
  <c r="O31"/>
  <c r="AZ28"/>
  <c r="AN28"/>
  <c r="AB28"/>
  <c r="BF23"/>
  <c r="O23"/>
  <c r="AZ17"/>
  <c r="AN17"/>
  <c r="AB17"/>
  <c r="BF16"/>
  <c r="O16"/>
  <c r="BF15"/>
  <c r="O15"/>
  <c r="AZ9"/>
  <c r="AN9"/>
  <c r="AB9"/>
  <c r="BF8"/>
  <c r="O8"/>
  <c r="BF7"/>
  <c r="O7"/>
  <c r="V12" i="25"/>
  <c r="V15"/>
  <c r="V20"/>
  <c r="V21"/>
  <c r="V22"/>
  <c r="V23"/>
  <c r="AG29"/>
  <c r="AS29"/>
  <c r="BE30"/>
  <c r="AS31"/>
  <c r="AG32"/>
  <c r="AX42" i="20"/>
  <c r="AF26"/>
  <c r="AE26"/>
  <c r="Y26"/>
  <c r="Z26"/>
  <c r="Y37"/>
  <c r="T37"/>
  <c r="S42"/>
  <c r="T42"/>
  <c r="C6" i="1"/>
  <c r="B9" i="2"/>
  <c r="H9"/>
  <c r="AR26" i="20"/>
  <c r="B8" i="2"/>
  <c r="H8"/>
  <c r="Z42" i="20"/>
  <c r="Y42"/>
  <c r="T26"/>
  <c r="AW26"/>
  <c r="U24" i="24"/>
  <c r="O24"/>
  <c r="P39"/>
  <c r="AN39" i="25"/>
  <c r="T41" i="22"/>
  <c r="Y41"/>
  <c r="AA42" i="12"/>
  <c r="AC42"/>
  <c r="B14" i="2"/>
  <c r="C15"/>
  <c r="E15"/>
  <c r="AX26" i="20"/>
  <c r="AI49" i="12"/>
  <c r="AS49"/>
  <c r="BF49"/>
  <c r="AN49"/>
  <c r="BB49"/>
  <c r="AX49"/>
  <c r="AF41" i="22"/>
  <c r="AL41"/>
  <c r="BD41"/>
  <c r="B7" i="2"/>
  <c r="H7"/>
  <c r="T40" i="20"/>
  <c r="Y22"/>
  <c r="Y14"/>
  <c r="O24"/>
  <c r="O8"/>
  <c r="L15" i="2"/>
  <c r="N15"/>
  <c r="AX36" i="20"/>
  <c r="AL37"/>
  <c r="AD42"/>
  <c r="AE39"/>
  <c r="O9"/>
  <c r="AJ5" i="12"/>
  <c r="AJ25"/>
  <c r="AJ48"/>
  <c r="AW6" i="20"/>
  <c r="AW14"/>
  <c r="AW22"/>
  <c r="AQ32"/>
  <c r="AQ40"/>
  <c r="AJ26"/>
  <c r="AK14"/>
  <c r="AE22"/>
  <c r="AJ22" i="12"/>
  <c r="AX45"/>
  <c r="AL16" i="2"/>
  <c r="AX42" i="12"/>
  <c r="AJ16"/>
  <c r="C24" i="2"/>
  <c r="C22"/>
  <c r="O18" i="20"/>
  <c r="J12"/>
  <c r="Y21"/>
  <c r="Z7"/>
  <c r="Z41"/>
  <c r="AF17"/>
  <c r="AF19"/>
  <c r="AE13"/>
  <c r="Z18"/>
  <c r="AL22"/>
  <c r="AK32"/>
  <c r="AK40"/>
  <c r="AR13"/>
  <c r="AK25"/>
  <c r="AX37"/>
  <c r="AX22"/>
  <c r="AW19"/>
  <c r="AW35"/>
  <c r="BC14"/>
  <c r="AJ46" i="12"/>
  <c r="AH36" i="25"/>
  <c r="AS36" i="26"/>
  <c r="AT38" i="25"/>
  <c r="M24" i="26"/>
  <c r="S24"/>
  <c r="BO24"/>
  <c r="BG24"/>
  <c r="T25" i="23"/>
  <c r="AH23" i="24"/>
  <c r="AH16"/>
  <c r="AH15"/>
  <c r="AH8"/>
  <c r="AH7"/>
  <c r="M39" i="26"/>
  <c r="U24"/>
  <c r="AS6"/>
  <c r="AS8"/>
  <c r="AS10"/>
  <c r="AS12"/>
  <c r="AS14"/>
  <c r="AS16"/>
  <c r="AS18"/>
  <c r="AS20"/>
  <c r="AS22"/>
  <c r="U37" i="25"/>
  <c r="AC37" i="26"/>
  <c r="AF36" i="22"/>
  <c r="AQ34"/>
  <c r="T40" i="23"/>
  <c r="BF38" i="24"/>
  <c r="AT38"/>
  <c r="AH38"/>
  <c r="O37"/>
  <c r="O36"/>
  <c r="Z24"/>
  <c r="AZ21"/>
  <c r="AN21"/>
  <c r="AB21"/>
  <c r="BF20"/>
  <c r="O20"/>
  <c r="BF19"/>
  <c r="O19"/>
  <c r="AZ13"/>
  <c r="AN13"/>
  <c r="AB13"/>
  <c r="BF12"/>
  <c r="O12"/>
  <c r="BF11"/>
  <c r="O11"/>
  <c r="AN5"/>
  <c r="AB5"/>
  <c r="V7" i="25"/>
  <c r="AA7"/>
  <c r="V8"/>
  <c r="V9"/>
  <c r="AA9"/>
  <c r="V10"/>
  <c r="AA11"/>
  <c r="AA13"/>
  <c r="V17"/>
  <c r="AA17"/>
  <c r="V18"/>
  <c r="AA19"/>
  <c r="AF39"/>
  <c r="AH29"/>
  <c r="AH30"/>
  <c r="AH31"/>
  <c r="AH32"/>
  <c r="AH33"/>
  <c r="AH34"/>
  <c r="AH35"/>
  <c r="AC28" i="26"/>
  <c r="AK22"/>
  <c r="AK18"/>
  <c r="AK14"/>
  <c r="AK10"/>
  <c r="AK6"/>
  <c r="AS5"/>
  <c r="AS7"/>
  <c r="AS9"/>
  <c r="AS11"/>
  <c r="AS13"/>
  <c r="AS15"/>
  <c r="AS17"/>
  <c r="AS19"/>
  <c r="AS21"/>
  <c r="AS23"/>
  <c r="AK39"/>
  <c r="L5"/>
  <c r="L7"/>
  <c r="L9"/>
  <c r="L11"/>
  <c r="L13"/>
  <c r="L15"/>
  <c r="L17"/>
  <c r="L19"/>
  <c r="L21"/>
  <c r="L23"/>
  <c r="L39"/>
  <c r="AJ5"/>
  <c r="AJ7"/>
  <c r="AJ9"/>
  <c r="AJ11"/>
  <c r="AJ13"/>
  <c r="AJ15"/>
  <c r="AJ17"/>
  <c r="AJ19"/>
  <c r="AJ21"/>
  <c r="AJ23"/>
  <c r="AR5"/>
  <c r="AR7"/>
  <c r="AR9"/>
  <c r="AR11"/>
  <c r="AR13"/>
  <c r="AR15"/>
  <c r="AR17"/>
  <c r="AR19"/>
  <c r="AR21"/>
  <c r="AR23"/>
  <c r="AZ5"/>
  <c r="AZ7"/>
  <c r="AZ9"/>
  <c r="AZ11"/>
  <c r="AZ13"/>
  <c r="AZ15"/>
  <c r="AZ17"/>
  <c r="AZ19"/>
  <c r="AZ21"/>
  <c r="AZ23"/>
  <c r="BH5"/>
  <c r="BH7"/>
  <c r="BH9"/>
  <c r="BH11"/>
  <c r="BH13"/>
  <c r="BH15"/>
  <c r="BH17"/>
  <c r="BH19"/>
  <c r="BH21"/>
  <c r="BH23"/>
  <c r="BP5"/>
  <c r="BP7"/>
  <c r="BP9"/>
  <c r="BP11"/>
  <c r="BP13"/>
  <c r="BP15"/>
  <c r="BP17"/>
  <c r="BP19"/>
  <c r="BP21"/>
  <c r="BP23"/>
  <c r="BX5"/>
  <c r="BX7"/>
  <c r="BX9"/>
  <c r="BX11"/>
  <c r="BX13"/>
  <c r="BX15"/>
  <c r="BX17"/>
  <c r="BX19"/>
  <c r="BX21"/>
  <c r="BX23"/>
  <c r="BW39"/>
  <c r="L6"/>
  <c r="L8"/>
  <c r="L10"/>
  <c r="L12"/>
  <c r="L14"/>
  <c r="L16"/>
  <c r="L18"/>
  <c r="L20"/>
  <c r="L22"/>
  <c r="B29"/>
  <c r="B31"/>
  <c r="B33"/>
  <c r="B35"/>
  <c r="AJ6"/>
  <c r="AJ8"/>
  <c r="AJ10"/>
  <c r="AJ12"/>
  <c r="AJ14"/>
  <c r="AJ16"/>
  <c r="AJ18"/>
  <c r="AJ20"/>
  <c r="AJ22"/>
  <c r="AR6"/>
  <c r="AR8"/>
  <c r="AR10"/>
  <c r="AR12"/>
  <c r="AR14"/>
  <c r="AR16"/>
  <c r="AR18"/>
  <c r="AR20"/>
  <c r="AR22"/>
  <c r="AZ6"/>
  <c r="AZ8"/>
  <c r="AZ10"/>
  <c r="AZ12"/>
  <c r="AZ14"/>
  <c r="AZ16"/>
  <c r="AZ18"/>
  <c r="AZ20"/>
  <c r="AZ22"/>
  <c r="BH6"/>
  <c r="BH8"/>
  <c r="BH10"/>
  <c r="BH12"/>
  <c r="BH14"/>
  <c r="BH16"/>
  <c r="BH18"/>
  <c r="BH20"/>
  <c r="BH22"/>
  <c r="BP6"/>
  <c r="BP8"/>
  <c r="BP10"/>
  <c r="BP12"/>
  <c r="BP14"/>
  <c r="BP16"/>
  <c r="BP18"/>
  <c r="BP20"/>
  <c r="BP22"/>
  <c r="BX6"/>
  <c r="BX8"/>
  <c r="BX10"/>
  <c r="BX12"/>
  <c r="BX14"/>
  <c r="BX16"/>
  <c r="BX18"/>
  <c r="BX20"/>
  <c r="BX22"/>
  <c r="BH39"/>
  <c r="AA6"/>
  <c r="AC6"/>
  <c r="AA8"/>
  <c r="AC8"/>
  <c r="AA10"/>
  <c r="AC10"/>
  <c r="AA12"/>
  <c r="AC12"/>
  <c r="AA14"/>
  <c r="AC14"/>
  <c r="AA16"/>
  <c r="AC16"/>
  <c r="AA18"/>
  <c r="AC18"/>
  <c r="AA20"/>
  <c r="AC20"/>
  <c r="AA22"/>
  <c r="AC22"/>
  <c r="AQ39"/>
  <c r="AS39"/>
  <c r="AH39" i="25"/>
  <c r="AG39"/>
  <c r="AM39"/>
  <c r="AA24" i="24"/>
  <c r="AG24"/>
  <c r="U40" i="23"/>
  <c r="AL26" i="20"/>
  <c r="AQ26"/>
  <c r="AK26"/>
  <c r="AF42"/>
  <c r="AE42"/>
  <c r="P42" i="12"/>
  <c r="AC20"/>
  <c r="AA20"/>
  <c r="AA7"/>
  <c r="AC7"/>
  <c r="AA21"/>
  <c r="AC21"/>
  <c r="AA8"/>
  <c r="AC8"/>
  <c r="AC6"/>
  <c r="AA6"/>
  <c r="V24" i="24"/>
  <c r="AH24"/>
  <c r="AT24"/>
  <c r="BF24"/>
  <c r="AB24"/>
  <c r="H25" i="12"/>
  <c r="Q49"/>
  <c r="U24" i="25"/>
  <c r="AZ39"/>
  <c r="O41" i="22"/>
  <c r="AK26" i="12"/>
  <c r="O33" i="20"/>
  <c r="J6"/>
  <c r="O10"/>
  <c r="I26"/>
  <c r="J34"/>
  <c r="Z19"/>
  <c r="AF18"/>
  <c r="AE17"/>
  <c r="Y31"/>
  <c r="AQ6"/>
  <c r="M49" i="12"/>
  <c r="AW40" i="22"/>
  <c r="AR38"/>
  <c r="AR36"/>
  <c r="AV25"/>
  <c r="BC25"/>
  <c r="AP25"/>
  <c r="AT37" i="24"/>
  <c r="BA39" i="26"/>
  <c r="P21" i="24"/>
  <c r="O21"/>
  <c r="P17"/>
  <c r="U17"/>
  <c r="V17"/>
  <c r="AT17"/>
  <c r="AX39"/>
  <c r="BE39"/>
  <c r="AL39"/>
  <c r="AN39"/>
  <c r="T39"/>
  <c r="U39"/>
  <c r="U38"/>
  <c r="AX24"/>
  <c r="AZ24"/>
  <c r="AA21"/>
  <c r="V21"/>
  <c r="AH20"/>
  <c r="U20"/>
  <c r="J20"/>
  <c r="BE19"/>
  <c r="AA19"/>
  <c r="V19"/>
  <c r="AA18"/>
  <c r="V18"/>
  <c r="BE17"/>
  <c r="AM17"/>
  <c r="AH17"/>
  <c r="AA16"/>
  <c r="V16"/>
  <c r="AS14"/>
  <c r="BF13"/>
  <c r="O13"/>
  <c r="AZ5"/>
  <c r="O5"/>
  <c r="AL24" i="25"/>
  <c r="AS24"/>
  <c r="V30"/>
  <c r="V32"/>
  <c r="V34"/>
  <c r="V36"/>
  <c r="AS37"/>
  <c r="V38"/>
  <c r="AG38"/>
  <c r="BW24" i="26"/>
  <c r="BO39"/>
  <c r="B28"/>
  <c r="B39"/>
  <c r="B32"/>
  <c r="B36"/>
  <c r="B30"/>
  <c r="B34"/>
  <c r="AN24" i="25"/>
  <c r="AQ25" i="22"/>
  <c r="O26" i="20"/>
  <c r="J26"/>
  <c r="BE24" i="24"/>
  <c r="V39"/>
  <c r="AW25" i="22"/>
  <c r="BA24" i="26"/>
  <c r="H10" i="2"/>
  <c r="B10"/>
  <c r="AF25" i="22"/>
  <c r="AR25"/>
  <c r="AL25"/>
  <c r="Z25"/>
  <c r="BD25"/>
  <c r="AX25"/>
  <c r="AS25" i="23"/>
  <c r="V40"/>
  <c r="P40"/>
  <c r="AA45" i="12"/>
  <c r="P45" s="1"/>
  <c r="AC45"/>
  <c r="AA41"/>
  <c r="P41" s="1"/>
  <c r="AC41"/>
  <c r="AM25" i="23"/>
  <c r="U25"/>
  <c r="J40"/>
  <c r="O40"/>
  <c r="AB39"/>
  <c r="AA39"/>
  <c r="AG31"/>
  <c r="AA31"/>
  <c r="AL40"/>
  <c r="AM29"/>
  <c r="AY29"/>
  <c r="AS29"/>
  <c r="BE31"/>
  <c r="AY31"/>
  <c r="V23"/>
  <c r="AA23"/>
  <c r="V21"/>
  <c r="U21"/>
  <c r="V19"/>
  <c r="U19"/>
  <c r="V17"/>
  <c r="U17"/>
  <c r="V15"/>
  <c r="U15"/>
  <c r="V38"/>
  <c r="U38"/>
  <c r="V36"/>
  <c r="U36"/>
  <c r="AZ15"/>
  <c r="AT15"/>
  <c r="AN15"/>
  <c r="AH15"/>
  <c r="P24"/>
  <c r="BF24"/>
  <c r="P34"/>
  <c r="U34"/>
  <c r="P32"/>
  <c r="U32"/>
  <c r="P30"/>
  <c r="U30"/>
  <c r="V36" i="24"/>
  <c r="AT36"/>
  <c r="AM32"/>
  <c r="AN32"/>
  <c r="AS32"/>
  <c r="AG30"/>
  <c r="AH30"/>
  <c r="AM30"/>
  <c r="AF39"/>
  <c r="V30"/>
  <c r="AT30"/>
  <c r="U28"/>
  <c r="V28"/>
  <c r="AA28"/>
  <c r="BE21"/>
  <c r="BF21"/>
  <c r="AH19"/>
  <c r="AG19"/>
  <c r="AM19"/>
  <c r="AS15"/>
  <c r="AT15"/>
  <c r="AY15"/>
  <c r="V15"/>
  <c r="U15"/>
  <c r="U14"/>
  <c r="V14"/>
  <c r="AA14"/>
  <c r="U9"/>
  <c r="V9"/>
  <c r="AA9"/>
  <c r="AS7"/>
  <c r="AT7"/>
  <c r="AY7"/>
  <c r="AM5"/>
  <c r="AL24"/>
  <c r="AC7" i="26"/>
  <c r="U7" i="25"/>
  <c r="BI7" i="26"/>
  <c r="AT7" i="25"/>
  <c r="BI13" i="26"/>
  <c r="AT13" i="25"/>
  <c r="BI17" i="26"/>
  <c r="AT17" i="25"/>
  <c r="AA20"/>
  <c r="U20"/>
  <c r="BA23" i="26"/>
  <c r="AM23" i="25"/>
  <c r="AC33" i="26"/>
  <c r="V33" i="25"/>
  <c r="U33"/>
  <c r="BI33" i="26"/>
  <c r="AT33" i="25"/>
  <c r="AY24" i="26"/>
  <c r="AQ24"/>
  <c r="AS24"/>
  <c r="AD16" i="2"/>
  <c r="J20" i="20"/>
  <c r="O22"/>
  <c r="O17"/>
  <c r="O41"/>
  <c r="T36"/>
  <c r="T33"/>
  <c r="AF12"/>
  <c r="AF11"/>
  <c r="AK9"/>
  <c r="AW23"/>
  <c r="BD38" i="22"/>
  <c r="AK35"/>
  <c r="BD34"/>
  <c r="AA11" i="23"/>
  <c r="AA13"/>
  <c r="O15"/>
  <c r="AG15"/>
  <c r="O17"/>
  <c r="AG17"/>
  <c r="AH18"/>
  <c r="AA19"/>
  <c r="O21"/>
  <c r="AG21"/>
  <c r="AG24"/>
  <c r="AS24"/>
  <c r="BE24"/>
  <c r="AX25"/>
  <c r="BE25"/>
  <c r="AS36"/>
  <c r="AM38"/>
  <c r="Z40"/>
  <c r="AR40"/>
  <c r="V31"/>
  <c r="P15"/>
  <c r="AY38" i="24"/>
  <c r="AM38"/>
  <c r="U37"/>
  <c r="BE36"/>
  <c r="AG36"/>
  <c r="BD39" i="25"/>
  <c r="BE22" i="23"/>
  <c r="AY22"/>
  <c r="BE20"/>
  <c r="AY20"/>
  <c r="BE18"/>
  <c r="AY18"/>
  <c r="BE16"/>
  <c r="AY16"/>
  <c r="BE14"/>
  <c r="AY14"/>
  <c r="AH39"/>
  <c r="AM39"/>
  <c r="AM37"/>
  <c r="AG37"/>
  <c r="AM35"/>
  <c r="AG35"/>
  <c r="AM33"/>
  <c r="AG33"/>
  <c r="AX40"/>
  <c r="AZ30"/>
  <c r="V22"/>
  <c r="AA22"/>
  <c r="V20"/>
  <c r="AA20"/>
  <c r="V18"/>
  <c r="AA18"/>
  <c r="V16"/>
  <c r="AA16"/>
  <c r="AZ21"/>
  <c r="AT21"/>
  <c r="AN21"/>
  <c r="AH21"/>
  <c r="P23"/>
  <c r="O23"/>
  <c r="P39"/>
  <c r="O39"/>
  <c r="P37"/>
  <c r="O37"/>
  <c r="P35"/>
  <c r="O35"/>
  <c r="P33"/>
  <c r="O33"/>
  <c r="P31"/>
  <c r="O31"/>
  <c r="P29"/>
  <c r="O29"/>
  <c r="AS38" i="24"/>
  <c r="AR39"/>
  <c r="BE34"/>
  <c r="BF34"/>
  <c r="AH22"/>
  <c r="AG22"/>
  <c r="AM22"/>
  <c r="AA10" i="25"/>
  <c r="U10"/>
  <c r="BA10" i="26"/>
  <c r="AM10" i="25"/>
  <c r="BI11" i="26"/>
  <c r="AY11" i="25"/>
  <c r="AT11"/>
  <c r="BI15" i="26"/>
  <c r="AY15" i="25"/>
  <c r="AT15"/>
  <c r="BK18"/>
  <c r="BF18"/>
  <c r="BK23"/>
  <c r="BF23"/>
  <c r="BI30" i="26"/>
  <c r="AT30" i="25"/>
  <c r="AR39"/>
  <c r="CE24" i="26"/>
  <c r="AB10"/>
  <c r="BX24"/>
  <c r="AI16"/>
  <c r="AK16"/>
  <c r="AB16"/>
  <c r="AI13"/>
  <c r="AK13"/>
  <c r="AB13"/>
  <c r="AI8"/>
  <c r="AK8"/>
  <c r="AB8"/>
  <c r="AI5"/>
  <c r="AK5"/>
  <c r="AB5"/>
  <c r="AZ39" i="24"/>
  <c r="AM24" i="25"/>
  <c r="BK39"/>
  <c r="I25" i="23"/>
  <c r="Z25"/>
  <c r="AM22"/>
  <c r="AM20"/>
  <c r="AM18"/>
  <c r="AM16"/>
  <c r="AM14"/>
  <c r="AS22"/>
  <c r="AS20"/>
  <c r="AS18"/>
  <c r="AS16"/>
  <c r="AS14"/>
  <c r="AF40"/>
  <c r="BD40"/>
  <c r="BF40"/>
  <c r="E25"/>
  <c r="V25"/>
  <c r="P21"/>
  <c r="Z39" i="24"/>
  <c r="BI24" i="26"/>
  <c r="BI39"/>
  <c r="AC13"/>
  <c r="AC17"/>
  <c r="AC30"/>
  <c r="AK19"/>
  <c r="AK29"/>
  <c r="AK37"/>
  <c r="V32" i="24"/>
  <c r="U32"/>
  <c r="P28"/>
  <c r="O28"/>
  <c r="AH28"/>
  <c r="BF28"/>
  <c r="P9"/>
  <c r="O9"/>
  <c r="AH9"/>
  <c r="BF9"/>
  <c r="AT6"/>
  <c r="AS6"/>
  <c r="BI23" i="26"/>
  <c r="AT23" i="25"/>
  <c r="AC29" i="26"/>
  <c r="V29" i="25"/>
  <c r="T39"/>
  <c r="BI29" i="26"/>
  <c r="AT29" i="25"/>
  <c r="BF36"/>
  <c r="BE36"/>
  <c r="AI20" i="26"/>
  <c r="AK20"/>
  <c r="AB20"/>
  <c r="AI12"/>
  <c r="AK12"/>
  <c r="AB12"/>
  <c r="AI9"/>
  <c r="AK9"/>
  <c r="AB9"/>
  <c r="U35" i="24"/>
  <c r="O34"/>
  <c r="AH32"/>
  <c r="J32"/>
  <c r="BE30"/>
  <c r="AS28"/>
  <c r="BE23"/>
  <c r="U23"/>
  <c r="AS18"/>
  <c r="AY17"/>
  <c r="BE16"/>
  <c r="U16"/>
  <c r="AM15"/>
  <c r="AA15"/>
  <c r="AY14"/>
  <c r="AS13"/>
  <c r="AG13"/>
  <c r="AS10"/>
  <c r="AG10"/>
  <c r="AS9"/>
  <c r="AM7"/>
  <c r="BE6"/>
  <c r="U6"/>
  <c r="J6"/>
  <c r="AS5"/>
  <c r="AG5"/>
  <c r="BP24" i="26"/>
  <c r="AK7"/>
  <c r="AK17"/>
  <c r="AS30"/>
  <c r="AS34"/>
  <c r="AS38"/>
  <c r="BI34"/>
  <c r="V39" i="25"/>
  <c r="U39"/>
  <c r="AA39"/>
  <c r="AC39" i="26"/>
  <c r="BE40" i="23"/>
  <c r="AB25"/>
  <c r="AA25"/>
  <c r="AY40"/>
  <c r="AZ40"/>
  <c r="AA40"/>
  <c r="AB40"/>
  <c r="AN24" i="24"/>
  <c r="AS24"/>
  <c r="AM24"/>
  <c r="AG39"/>
  <c r="AH39"/>
  <c r="AM39"/>
  <c r="AN40" i="23"/>
  <c r="AM40"/>
  <c r="P25"/>
  <c r="AT25"/>
  <c r="AG25"/>
  <c r="AA39" i="24"/>
  <c r="AB39"/>
  <c r="AH40" i="23"/>
  <c r="AG40"/>
  <c r="L24" i="26"/>
  <c r="AR24"/>
  <c r="BH24"/>
  <c r="AZ24"/>
  <c r="AJ24"/>
  <c r="AT39" i="25"/>
  <c r="AY39"/>
  <c r="AS39"/>
  <c r="AT39" i="24"/>
  <c r="AS39"/>
  <c r="AY39"/>
  <c r="BE39" i="25"/>
  <c r="BF39"/>
  <c r="AT40" i="23"/>
  <c r="AS40"/>
  <c r="AZ25"/>
  <c r="AY25"/>
  <c r="J25"/>
  <c r="O25"/>
  <c r="AN25"/>
  <c r="BF25"/>
  <c r="AH25"/>
  <c r="H13" i="2"/>
  <c r="B13"/>
  <c r="P38" i="12"/>
  <c r="C3" i="1"/>
  <c r="AY24" i="24"/>
  <c r="BC42" i="20"/>
  <c r="AE21"/>
  <c r="AJ42"/>
  <c r="AF34" i="22"/>
  <c r="AY37" i="23"/>
  <c r="AY33"/>
  <c r="O18"/>
  <c r="AT22" i="24"/>
  <c r="AC21" i="26"/>
  <c r="AC36"/>
  <c r="BI5"/>
  <c r="BI16"/>
  <c r="BI8"/>
  <c r="BI32"/>
  <c r="BQ39"/>
  <c r="U10" i="24"/>
  <c r="U7"/>
  <c r="AX24" i="25"/>
  <c r="BQ24" i="26"/>
  <c r="AM8" i="25"/>
  <c r="AM14"/>
  <c r="AT14"/>
  <c r="U15"/>
  <c r="AM16"/>
  <c r="AT18"/>
  <c r="AM19"/>
  <c r="AT22"/>
  <c r="U23"/>
  <c r="Z24" i="26"/>
  <c r="AI24"/>
  <c r="AK24"/>
  <c r="AA24"/>
  <c r="AC24"/>
  <c r="BE24" i="25"/>
  <c r="AZ24"/>
  <c r="AY24"/>
  <c r="AQ42" i="20"/>
  <c r="AK42"/>
  <c r="AL42"/>
  <c r="B12" i="2"/>
  <c r="H12"/>
  <c r="BB15"/>
  <c r="F15"/>
  <c r="H15"/>
  <c r="H11"/>
  <c r="B11"/>
  <c r="E23" i="1"/>
  <c r="E24" s="1"/>
  <c r="AB24" i="26"/>
  <c r="BK24" i="25"/>
  <c r="AE34" i="20"/>
  <c r="AR34"/>
  <c r="AW21"/>
  <c r="BC35" i="22"/>
  <c r="BY24" i="26"/>
  <c r="BY5"/>
  <c r="BY11"/>
  <c r="BY13"/>
  <c r="BY15"/>
  <c r="BY17"/>
  <c r="BY19"/>
  <c r="BY21"/>
  <c r="BY29"/>
  <c r="BY33"/>
  <c r="BY39"/>
  <c r="AS23" i="24"/>
  <c r="AG21"/>
  <c r="AS12"/>
  <c r="AS11"/>
  <c r="BF5"/>
  <c r="AM6" i="25"/>
  <c r="BF10"/>
  <c r="AM12"/>
  <c r="BF20"/>
  <c r="BL29"/>
  <c r="BF30"/>
  <c r="V31"/>
  <c r="BF32"/>
  <c r="BL33"/>
  <c r="BF38"/>
  <c r="L23" i="28"/>
  <c r="L21"/>
  <c r="L19"/>
  <c r="L17"/>
  <c r="L15"/>
  <c r="L13"/>
  <c r="L22"/>
  <c r="L20"/>
  <c r="L18"/>
  <c r="L16"/>
  <c r="L14"/>
  <c r="L12"/>
  <c r="S13"/>
  <c r="L5"/>
  <c r="S5"/>
  <c r="AA5"/>
  <c r="AH5"/>
  <c r="AQ5"/>
  <c r="BG5"/>
  <c r="BW5"/>
  <c r="Z6"/>
  <c r="AI6"/>
  <c r="AY6"/>
  <c r="BO6"/>
  <c r="L7"/>
  <c r="S7"/>
  <c r="AA7"/>
  <c r="AH7"/>
  <c r="AQ7"/>
  <c r="BG7"/>
  <c r="BW7"/>
  <c r="Z8"/>
  <c r="AI8"/>
  <c r="AY8"/>
  <c r="BO8"/>
  <c r="L9"/>
  <c r="S9"/>
  <c r="AA9"/>
  <c r="AH9"/>
  <c r="AQ9"/>
  <c r="BG9"/>
  <c r="BW9"/>
  <c r="Z10"/>
  <c r="AI10"/>
  <c r="AY10"/>
  <c r="BO10"/>
  <c r="CE10"/>
  <c r="L11"/>
  <c r="S11"/>
  <c r="AA11"/>
  <c r="AH11"/>
  <c r="AQ11"/>
  <c r="BG11"/>
  <c r="BW11"/>
  <c r="Z12"/>
  <c r="AI12"/>
  <c r="AY12"/>
  <c r="BO12"/>
  <c r="CE12"/>
  <c r="AA13"/>
  <c r="AH13"/>
  <c r="AQ13"/>
  <c r="BG13"/>
  <c r="BW13"/>
  <c r="Z14"/>
  <c r="AI14"/>
  <c r="AY14"/>
  <c r="BO14"/>
  <c r="CE14"/>
  <c r="S15"/>
  <c r="AA15"/>
  <c r="AH15"/>
  <c r="AQ15"/>
  <c r="BG15"/>
  <c r="BW15"/>
  <c r="Z16"/>
  <c r="AI16"/>
  <c r="AY16"/>
  <c r="BO16"/>
  <c r="CE16"/>
  <c r="S17"/>
  <c r="AA17"/>
  <c r="AH17"/>
  <c r="AQ17"/>
  <c r="BG17"/>
  <c r="BW17"/>
  <c r="Z18"/>
  <c r="AI18"/>
  <c r="AY18"/>
  <c r="BO18"/>
  <c r="CE18"/>
  <c r="S19"/>
  <c r="AA19"/>
  <c r="AH19"/>
  <c r="AQ19"/>
  <c r="BG19"/>
  <c r="BW19"/>
  <c r="Z20"/>
  <c r="AI20"/>
  <c r="AY20"/>
  <c r="BO20"/>
  <c r="CE20"/>
  <c r="S21"/>
  <c r="AA21"/>
  <c r="AH21"/>
  <c r="AQ21"/>
  <c r="BG21"/>
  <c r="BW21"/>
  <c r="Z22"/>
  <c r="AI22"/>
  <c r="AY22"/>
  <c r="BO22"/>
  <c r="CE22"/>
  <c r="S23"/>
  <c r="AA23"/>
  <c r="AH23"/>
  <c r="AQ23"/>
  <c r="BG23"/>
  <c r="BW23"/>
  <c r="AP24"/>
  <c r="BF24"/>
  <c r="BV24"/>
  <c r="B29"/>
  <c r="B32"/>
  <c r="B34"/>
  <c r="B36"/>
  <c r="B38"/>
  <c r="AP40"/>
  <c r="BF40"/>
  <c r="BV40"/>
  <c r="Z5"/>
  <c r="AI5"/>
  <c r="AY5"/>
  <c r="BO5"/>
  <c r="L6"/>
  <c r="AA6"/>
  <c r="AQ6"/>
  <c r="BG6"/>
  <c r="AI7"/>
  <c r="AY7"/>
  <c r="L8"/>
  <c r="AA8"/>
  <c r="AQ8"/>
  <c r="BG8"/>
  <c r="AI9"/>
  <c r="AY9"/>
  <c r="L10"/>
  <c r="AA10"/>
  <c r="AQ10"/>
  <c r="BG10"/>
  <c r="AI11"/>
  <c r="AY11"/>
  <c r="AA12"/>
  <c r="AQ12"/>
  <c r="BG12"/>
  <c r="AI13"/>
  <c r="AY13"/>
  <c r="AA14"/>
  <c r="AQ14"/>
  <c r="BG14"/>
  <c r="AI15"/>
  <c r="AY15"/>
  <c r="AA16"/>
  <c r="AQ16"/>
  <c r="BG16"/>
  <c r="AI17"/>
  <c r="AY17"/>
  <c r="AA18"/>
  <c r="AQ18"/>
  <c r="BG18"/>
  <c r="AI19"/>
  <c r="AY19"/>
  <c r="AA20"/>
  <c r="AQ20"/>
  <c r="BG20"/>
  <c r="AI21"/>
  <c r="AY21"/>
  <c r="AA22"/>
  <c r="AQ22"/>
  <c r="BG22"/>
  <c r="AI23"/>
  <c r="AY23"/>
  <c r="AX24"/>
  <c r="BN24"/>
  <c r="CD24"/>
  <c r="B30"/>
  <c r="B31"/>
  <c r="B33"/>
  <c r="B35"/>
  <c r="B37"/>
  <c r="AX40"/>
  <c r="BN40"/>
  <c r="B40"/>
  <c r="M5"/>
  <c r="CE6"/>
  <c r="S6"/>
  <c r="F40"/>
  <c r="F24"/>
  <c r="BG24"/>
  <c r="BO40"/>
  <c r="BG40"/>
  <c r="AQ40"/>
  <c r="AI40"/>
  <c r="AY40"/>
  <c r="BW40"/>
  <c r="AA40"/>
  <c r="BW24"/>
  <c r="AY24"/>
  <c r="AQ24"/>
  <c r="BO24"/>
  <c r="AI24"/>
  <c r="CE11"/>
  <c r="S10"/>
  <c r="CE9"/>
  <c r="CE8"/>
  <c r="S8"/>
  <c r="M7"/>
  <c r="K24"/>
  <c r="M24"/>
  <c r="AE23" i="29"/>
  <c r="C49"/>
  <c r="F4"/>
  <c r="L23"/>
  <c r="D44"/>
  <c r="O23"/>
  <c r="C45" s="1"/>
  <c r="O39"/>
  <c r="R39" s="1"/>
  <c r="H23"/>
  <c r="D43" s="1"/>
  <c r="L39"/>
  <c r="G23"/>
  <c r="C43"/>
  <c r="K23"/>
  <c r="C44"/>
  <c r="K39"/>
  <c r="J39"/>
  <c r="CE40" i="28"/>
  <c r="AH23" i="29"/>
  <c r="F49" s="1"/>
  <c r="J23"/>
  <c r="F43" s="1"/>
  <c r="R23"/>
  <c r="F45"/>
  <c r="N39"/>
  <c r="N23"/>
  <c r="F44" s="1"/>
  <c r="L40" i="28"/>
  <c r="L31"/>
  <c r="CE24"/>
  <c r="C23" i="29"/>
  <c r="F23" s="1"/>
  <c r="S24" i="28"/>
  <c r="L24"/>
  <c r="T24"/>
  <c r="AH40"/>
  <c r="Z40"/>
  <c r="Z23"/>
  <c r="AH22"/>
  <c r="Z21"/>
  <c r="AH20"/>
  <c r="Z19"/>
  <c r="AH18"/>
  <c r="Z17"/>
  <c r="AH16"/>
  <c r="Z15"/>
  <c r="AH14"/>
  <c r="Z13"/>
  <c r="AH12"/>
  <c r="Z11"/>
  <c r="AB10"/>
  <c r="Z9"/>
  <c r="AB8"/>
  <c r="Z7"/>
  <c r="AB6"/>
  <c r="Y24"/>
  <c r="AB24"/>
  <c r="AH24"/>
  <c r="AA24"/>
  <c r="Z24"/>
  <c r="AA18" i="12" l="1"/>
  <c r="AC18"/>
  <c r="AA16"/>
  <c r="AC16"/>
  <c r="AC14"/>
  <c r="AC25" s="1"/>
  <c r="AA14"/>
  <c r="Z25"/>
  <c r="AA47"/>
  <c r="P47" s="1"/>
  <c r="AC47"/>
  <c r="AA43"/>
  <c r="P43" s="1"/>
  <c r="AC43"/>
  <c r="C42" i="29"/>
  <c r="F39"/>
  <c r="F42" s="1"/>
  <c r="C23" i="1"/>
  <c r="C24" s="1"/>
  <c r="I25" i="12"/>
  <c r="AC19"/>
  <c r="AA19"/>
  <c r="AC17"/>
  <c r="AA17"/>
  <c r="AC15"/>
  <c r="AA15"/>
  <c r="Z49"/>
  <c r="AA39"/>
  <c r="AC39"/>
  <c r="B15" i="2"/>
  <c r="AA25" i="12"/>
  <c r="R26" s="1"/>
  <c r="W39" i="29"/>
  <c r="Z39" s="1"/>
  <c r="H4" i="2"/>
  <c r="D39" i="29"/>
  <c r="D42" s="1"/>
  <c r="S39"/>
  <c r="V39" s="1"/>
  <c r="W23"/>
  <c r="C47" s="1"/>
  <c r="P39" i="12" l="1"/>
  <c r="P49" s="1"/>
  <c r="AA49"/>
  <c r="AC49"/>
</calcChain>
</file>

<file path=xl/comments1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  <family val="2"/>
          </rPr>
          <t>Aldo Jackson:</t>
        </r>
        <r>
          <rPr>
            <sz val="8"/>
            <color indexed="81"/>
            <rFont val="Tahoma"/>
            <family val="2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sharedStrings.xml><?xml version="1.0" encoding="utf-8"?>
<sst xmlns="http://schemas.openxmlformats.org/spreadsheetml/2006/main" count="2087" uniqueCount="267">
  <si>
    <t>TOTAL</t>
  </si>
  <si>
    <t>Vocational Laboratory</t>
  </si>
  <si>
    <t>Fairview</t>
  </si>
  <si>
    <t>Fort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</si>
  <si>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</si>
  <si>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</si>
  <si>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</si>
  <si>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</si>
  <si>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</si>
  <si>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</si>
  <si>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</si>
  <si>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</si>
  <si>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Quota</t>
  </si>
  <si>
    <t>Total</t>
  </si>
  <si>
    <t>1997-98</t>
  </si>
  <si>
    <t>1996-97</t>
  </si>
  <si>
    <t>1995-96</t>
  </si>
  <si>
    <t>1994-95</t>
  </si>
  <si>
    <t>1993-94</t>
  </si>
  <si>
    <t>1992-93</t>
  </si>
  <si>
    <t>1991-92</t>
  </si>
  <si>
    <t xml:space="preserve"> Total</t>
  </si>
  <si>
    <t>%</t>
  </si>
  <si>
    <t>Average Quota Percentage</t>
  </si>
  <si>
    <t>ECTS Totals</t>
  </si>
  <si>
    <t>Union City</t>
  </si>
  <si>
    <t>'96-'98         3-Year Average</t>
  </si>
  <si>
    <t>'95-'97         3-Year Average</t>
  </si>
  <si>
    <t>'94-'96         3-Year Average</t>
  </si>
  <si>
    <t>'93-'95         3-Year Average</t>
  </si>
  <si>
    <t>'92-'94         3-Year Average</t>
  </si>
  <si>
    <t>Quota Average</t>
  </si>
  <si>
    <t>-</t>
  </si>
  <si>
    <t>25/Teacher/Session</t>
  </si>
  <si>
    <t>Facilities Engineering</t>
  </si>
  <si>
    <t>Auto Body</t>
  </si>
  <si>
    <t>Automotive Technologies</t>
  </si>
  <si>
    <t>Child Care</t>
  </si>
  <si>
    <t>Commercial Art</t>
  </si>
  <si>
    <t>Computer Information Systems</t>
  </si>
  <si>
    <t>Construction Trades</t>
  </si>
  <si>
    <t>Cosmetology</t>
  </si>
  <si>
    <t>Culinary Arts</t>
  </si>
  <si>
    <t>Drafting &amp; Design</t>
  </si>
  <si>
    <t>Electrical Engineering</t>
  </si>
  <si>
    <t>Electronics</t>
  </si>
  <si>
    <t>Graphic Communications</t>
  </si>
  <si>
    <t>Health Assistant</t>
  </si>
  <si>
    <t>Metal Fabrication</t>
  </si>
  <si>
    <t>Tool &amp; Die</t>
  </si>
  <si>
    <t>2000-2001</t>
  </si>
  <si>
    <t>1999-2000</t>
  </si>
  <si>
    <t>1990-91</t>
  </si>
  <si>
    <t>Five-Year Average</t>
  </si>
  <si>
    <t>3-Year Average</t>
  </si>
  <si>
    <t>District</t>
  </si>
  <si>
    <t>Tourism &amp; Hospitality Mgmt.</t>
  </si>
  <si>
    <t>Networking Technologies</t>
  </si>
  <si>
    <t>2001-2002</t>
  </si>
  <si>
    <t>2002-2003</t>
  </si>
  <si>
    <t>1998-1999</t>
  </si>
  <si>
    <t>1997-1998</t>
  </si>
  <si>
    <t>1996-1997</t>
  </si>
  <si>
    <t>1995-1996</t>
  </si>
  <si>
    <t>1994-1995</t>
  </si>
  <si>
    <t>1993-1994</t>
  </si>
  <si>
    <t>1992-1993</t>
  </si>
  <si>
    <t>1991-1992</t>
  </si>
  <si>
    <t>1990-1991</t>
  </si>
  <si>
    <t>Program Average</t>
  </si>
  <si>
    <t>Computer Info. Systems</t>
  </si>
  <si>
    <t>1st</t>
  </si>
  <si>
    <t>2nd</t>
  </si>
  <si>
    <t>3rd</t>
  </si>
  <si>
    <t>School District</t>
  </si>
  <si>
    <t>Totals</t>
  </si>
  <si>
    <t>Program/Year Level</t>
  </si>
  <si>
    <t xml:space="preserve">Quota </t>
  </si>
  <si>
    <t>2003-2004 Applications</t>
  </si>
  <si>
    <t>2003-2004 Admissions</t>
  </si>
  <si>
    <t>Plastics Tech--Sr.</t>
  </si>
  <si>
    <t>Plastics Tech--3-Yr</t>
  </si>
  <si>
    <t>2002-2003 Admissions</t>
  </si>
  <si>
    <t>Fort LeBoeuf</t>
  </si>
  <si>
    <t>Percent Growth</t>
  </si>
  <si>
    <t>2003-2004</t>
  </si>
  <si>
    <t>2004-2005 Applications</t>
  </si>
  <si>
    <t>2004-2005</t>
  </si>
  <si>
    <t>1st Yr Chg</t>
  </si>
  <si>
    <t>2004-2005 Admissions</t>
  </si>
  <si>
    <t>Total Chg</t>
  </si>
  <si>
    <t>2004-2005 v. 2003-2004</t>
  </si>
  <si>
    <t>Ads v. Apps</t>
  </si>
  <si>
    <t>Tourism &amp; Hospitality</t>
  </si>
  <si>
    <t>#/Teachers</t>
  </si>
  <si>
    <t>2003-2004 Enrollment</t>
  </si>
  <si>
    <t xml:space="preserve">Revision Date: </t>
  </si>
  <si>
    <t>2004-2005 Enrollments</t>
  </si>
  <si>
    <t>Enrl v. Apps</t>
  </si>
  <si>
    <t>September 2004</t>
  </si>
  <si>
    <t>October 2004</t>
  </si>
  <si>
    <t>November 2004</t>
  </si>
  <si>
    <t>December 2004</t>
  </si>
  <si>
    <t>January 2005</t>
  </si>
  <si>
    <t>February 2005</t>
  </si>
  <si>
    <t>March 2005</t>
  </si>
  <si>
    <t>April 2005</t>
  </si>
  <si>
    <t>May 2005</t>
  </si>
  <si>
    <t>June 2005</t>
  </si>
  <si>
    <t>Monthly Reports are listed horizontaly</t>
  </si>
  <si>
    <t>TOTALS</t>
  </si>
  <si>
    <t>Technical Laboratory</t>
  </si>
  <si>
    <t>2003-2004 Enrollments</t>
  </si>
  <si>
    <t>2002-2003 Enrollments</t>
  </si>
  <si>
    <t>Retention Percentage</t>
  </si>
  <si>
    <t>2001-2002 Enrollments</t>
  </si>
  <si>
    <t>2003-2004 to 2004-2005</t>
  </si>
  <si>
    <t>2002-2003 to 2003-2004</t>
  </si>
  <si>
    <t>2001-2002 to 2002-2003</t>
  </si>
  <si>
    <t>Chg. from Sept.</t>
  </si>
  <si>
    <t>Chg/ Month</t>
  </si>
  <si>
    <t xml:space="preserve"> Chg/  Sept</t>
  </si>
  <si>
    <t>Thursday, March 17, 2005</t>
  </si>
  <si>
    <t>2005-2006 Applications</t>
  </si>
  <si>
    <t>2005-2006 Admissions</t>
  </si>
  <si>
    <t>2005-2006 v. 2004-2005</t>
  </si>
  <si>
    <t>Wednesday, April 20, 2005</t>
  </si>
  <si>
    <t>Apps v. Adms</t>
  </si>
  <si>
    <t>Improved</t>
  </si>
  <si>
    <t>Acceptable</t>
  </si>
  <si>
    <t>Declined</t>
  </si>
  <si>
    <t>Wait List</t>
  </si>
  <si>
    <t>Below Expect</t>
  </si>
  <si>
    <t>Thursday, May 19, 2005</t>
  </si>
  <si>
    <t xml:space="preserve"> Chg/  Mid Year</t>
  </si>
  <si>
    <t>Friday, June 17, 2005</t>
  </si>
  <si>
    <t>2006-2007 Admissions</t>
  </si>
  <si>
    <t>2006-2007 v. 2005-2006</t>
  </si>
  <si>
    <t>September 2006</t>
  </si>
  <si>
    <t>October 2006</t>
  </si>
  <si>
    <t>November 2006</t>
  </si>
  <si>
    <t>December 2006</t>
  </si>
  <si>
    <t>January 2007</t>
  </si>
  <si>
    <t>February 2007</t>
  </si>
  <si>
    <t>March 2007</t>
  </si>
  <si>
    <t>April 2007</t>
  </si>
  <si>
    <t>May 2007</t>
  </si>
  <si>
    <t>June 2007</t>
  </si>
  <si>
    <t>Early Childhood Education</t>
  </si>
  <si>
    <t>Art &amp; Design</t>
  </si>
  <si>
    <t>Facilities Maintenance Technologies</t>
  </si>
  <si>
    <t>Plastics Technologies</t>
  </si>
  <si>
    <t>Diversified Ocupations</t>
  </si>
  <si>
    <t>Thursday, March 15, 2007</t>
  </si>
  <si>
    <t>Wednesday, April 18, 2007</t>
  </si>
  <si>
    <t>Thursday, May 17, 2007</t>
  </si>
  <si>
    <t>Friday, June 15, 2007</t>
  </si>
  <si>
    <t>January 2008</t>
  </si>
  <si>
    <t>February 2008</t>
  </si>
  <si>
    <t>March 2008</t>
  </si>
  <si>
    <t>April 2008</t>
  </si>
  <si>
    <t>May 2008</t>
  </si>
  <si>
    <t>June 2008</t>
  </si>
  <si>
    <t>October 2007</t>
  </si>
  <si>
    <t>December 2007</t>
  </si>
  <si>
    <t>November 2007</t>
  </si>
  <si>
    <t>September 2007</t>
  </si>
  <si>
    <t>Date of Report</t>
  </si>
  <si>
    <t>Facilities Maintenance Tech</t>
  </si>
  <si>
    <t>Program</t>
  </si>
  <si>
    <t>Wednseday, September 19, 2007</t>
  </si>
  <si>
    <t>Wednesday, October 17, 2007</t>
  </si>
  <si>
    <t>Wednesday,November 12, 2007</t>
  </si>
  <si>
    <t>Wednesday, January 16,2008</t>
  </si>
  <si>
    <t>Monday, February 18, 2008</t>
  </si>
  <si>
    <t>Tuesday, March 18, 2008</t>
  </si>
  <si>
    <t>Tuesday, April 15, 2008</t>
  </si>
  <si>
    <t>Wednesday, May 14, 2008</t>
  </si>
  <si>
    <t>Wednesday, June 18, 2008</t>
  </si>
  <si>
    <t>January 2009</t>
  </si>
  <si>
    <t>February 2009</t>
  </si>
  <si>
    <t>March 2009</t>
  </si>
  <si>
    <t>April 2009</t>
  </si>
  <si>
    <t>May 2009</t>
  </si>
  <si>
    <t>June 2009</t>
  </si>
  <si>
    <t>September 2008</t>
  </si>
  <si>
    <t>October 2008</t>
  </si>
  <si>
    <t>November 2008</t>
  </si>
  <si>
    <t>December 2008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</si>
  <si>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</si>
  <si>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</si>
  <si>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</si>
  <si>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</si>
  <si>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</si>
  <si>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</si>
  <si>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</si>
  <si>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</si>
  <si>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</si>
  <si>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</si>
  <si>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August 2009</t>
  </si>
  <si>
    <t>August 26,2009</t>
  </si>
  <si>
    <t>Wednesday, December 9,2009</t>
  </si>
  <si>
    <t>Capacity</t>
  </si>
  <si>
    <t>Wednesday, January 27, 2010</t>
  </si>
  <si>
    <t>Tuesday, February 16, 2010</t>
  </si>
  <si>
    <t>Thursday, March 18, 2010</t>
  </si>
  <si>
    <t>Thursday, May 20, 2010</t>
  </si>
  <si>
    <t>Tuesday, April 20, 2010</t>
  </si>
  <si>
    <t>Thursday, June 10,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</si>
  <si>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</si>
  <si>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</si>
  <si>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</si>
  <si>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</si>
  <si>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</si>
  <si>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</si>
  <si>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</si>
  <si>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</si>
  <si>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</si>
  <si>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</si>
  <si>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</si>
  <si>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Quota Percentage</t>
  </si>
  <si>
    <t>Chg/
Year</t>
  </si>
  <si>
    <t>Thursday, October 21, 2010</t>
  </si>
  <si>
    <t>Friday, January 21, 2011</t>
  </si>
  <si>
    <t>Tuesday, February 15, 2011</t>
  </si>
  <si>
    <t>Tuesday, March 15, 2011</t>
  </si>
  <si>
    <t>Tuesday, April 19, 2011</t>
  </si>
  <si>
    <t>Wednesday, May 18, 2011</t>
  </si>
  <si>
    <t>Chg/
Prior Yr.</t>
  </si>
  <si>
    <t>September 2011</t>
  </si>
  <si>
    <t>August 2011</t>
  </si>
  <si>
    <t>June 2012</t>
  </si>
  <si>
    <t>May 2012</t>
  </si>
  <si>
    <t>April 2012</t>
  </si>
  <si>
    <t>March 2012</t>
  </si>
  <si>
    <t>February 2012</t>
  </si>
  <si>
    <t>January 2012</t>
  </si>
  <si>
    <t>December 2011</t>
  </si>
  <si>
    <t>November 2011</t>
  </si>
  <si>
    <t>October 2011</t>
  </si>
  <si>
    <t>Precision Machining</t>
  </si>
  <si>
    <t>2011-2012</t>
  </si>
  <si>
    <t>2010-2011</t>
  </si>
  <si>
    <t>2009-2010</t>
  </si>
  <si>
    <t>2008-2009</t>
  </si>
  <si>
    <t>September to October (no August data)</t>
  </si>
  <si>
    <t>2007-2008</t>
  </si>
  <si>
    <t>2006-2007</t>
  </si>
  <si>
    <t>1st Level</t>
  </si>
  <si>
    <t>2nd Level</t>
  </si>
  <si>
    <t>3rd Level</t>
  </si>
  <si>
    <t>2005-2006</t>
  </si>
  <si>
    <t>Chg/</t>
  </si>
  <si>
    <t>Sept</t>
  </si>
  <si>
    <t>September to December</t>
  </si>
  <si>
    <t>Chg/
Month</t>
  </si>
  <si>
    <t>August to September</t>
  </si>
  <si>
    <t>August 
to September</t>
  </si>
  <si>
    <t>August 
to December</t>
  </si>
  <si>
    <t>October to 
December</t>
  </si>
  <si>
    <t>September 
to December</t>
  </si>
  <si>
    <t>Thursday, October 20, 2011</t>
  </si>
  <si>
    <t>Thursday, November 17, 2011</t>
  </si>
  <si>
    <t>Thursday, December 15, 2011</t>
  </si>
  <si>
    <t>Monday,  January 23, 2012</t>
  </si>
  <si>
    <t>Thursday, February 16, 2012</t>
  </si>
  <si>
    <t>Thursday, March 15, 2012</t>
  </si>
</sst>
</file>

<file path=xl/styles.xml><?xml version="1.0" encoding="utf-8"?>
<styleSheet xmlns="http://schemas.openxmlformats.org/spreadsheetml/2006/main">
  <numFmts count="7">
    <numFmt numFmtId="43" formatCode="_(* #,##0.00_);_(* \(#,##0.00\);_(* &quot;-&quot;??_);_(@_)"/>
    <numFmt numFmtId="166" formatCode="0.0"/>
    <numFmt numFmtId="169" formatCode="_(* #,##0_);_(* \(#,##0\);_(* &quot;-&quot;??_);_(@_)"/>
    <numFmt numFmtId="172" formatCode="0.0%"/>
    <numFmt numFmtId="182" formatCode="[$-F800]dddd\,\ mmmm\ dd\,\ yyyy"/>
    <numFmt numFmtId="185" formatCode="0_);[Red]\(0\)"/>
    <numFmt numFmtId="186" formatCode="[$-409]mmmm\ d\,\ yyyy;@"/>
  </numFmts>
  <fonts count="88">
    <font>
      <sz val="10"/>
      <name val="Arial"/>
    </font>
    <font>
      <sz val="10"/>
      <name val="Arial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indexed="12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0"/>
      <color indexed="17"/>
      <name val="Times New Roman"/>
      <family val="1"/>
    </font>
    <font>
      <b/>
      <sz val="10"/>
      <color indexed="12"/>
      <name val="Times New Roman"/>
      <family val="1"/>
    </font>
    <font>
      <sz val="10"/>
      <color indexed="10"/>
      <name val="Times New Roman"/>
      <family val="1"/>
    </font>
    <font>
      <sz val="11"/>
      <name val="Arial"/>
      <family val="2"/>
    </font>
    <font>
      <b/>
      <sz val="11"/>
      <color indexed="17"/>
      <name val="Times New Roman"/>
      <family val="1"/>
    </font>
    <font>
      <b/>
      <sz val="11"/>
      <color indexed="12"/>
      <name val="Times New Roman"/>
      <family val="1"/>
    </font>
    <font>
      <sz val="11"/>
      <color indexed="10"/>
      <name val="Times New Roman"/>
      <family val="1"/>
    </font>
    <font>
      <sz val="11"/>
      <color indexed="17"/>
      <name val="Times New Roman"/>
      <family val="1"/>
    </font>
    <font>
      <sz val="10"/>
      <name val="Arial"/>
      <family val="2"/>
    </font>
    <font>
      <sz val="11"/>
      <color indexed="16"/>
      <name val="Times New Roman"/>
      <family val="1"/>
    </font>
    <font>
      <b/>
      <sz val="11"/>
      <color indexed="16"/>
      <name val="Times New Roman"/>
      <family val="1"/>
    </font>
    <font>
      <sz val="11"/>
      <color indexed="12"/>
      <name val="Times New Roman"/>
      <family val="1"/>
    </font>
    <font>
      <b/>
      <sz val="10"/>
      <color indexed="16"/>
      <name val="Times New Roman"/>
      <family val="1"/>
    </font>
    <font>
      <sz val="10"/>
      <color indexed="17"/>
      <name val="Arial"/>
      <family val="2"/>
    </font>
    <font>
      <b/>
      <sz val="10"/>
      <color indexed="18"/>
      <name val="Times New Roman"/>
      <family val="1"/>
    </font>
    <font>
      <b/>
      <sz val="11"/>
      <color indexed="18"/>
      <name val="Times New Roman"/>
      <family val="1"/>
    </font>
    <font>
      <sz val="11"/>
      <color indexed="18"/>
      <name val="Times New Roman"/>
      <family val="1"/>
    </font>
    <font>
      <b/>
      <sz val="11"/>
      <color indexed="59"/>
      <name val="Times New Roman"/>
      <family val="1"/>
    </font>
    <font>
      <b/>
      <sz val="10"/>
      <color indexed="59"/>
      <name val="Times New Roman"/>
      <family val="1"/>
    </font>
    <font>
      <sz val="11"/>
      <color indexed="59"/>
      <name val="Times New Roman"/>
      <family val="1"/>
    </font>
    <font>
      <b/>
      <sz val="11"/>
      <color indexed="58"/>
      <name val="Times New Roman"/>
      <family val="1"/>
    </font>
    <font>
      <b/>
      <sz val="10"/>
      <color indexed="58"/>
      <name val="Times New Roman"/>
      <family val="1"/>
    </font>
    <font>
      <sz val="11"/>
      <color indexed="58"/>
      <name val="Times New Roman"/>
      <family val="1"/>
    </font>
    <font>
      <sz val="10"/>
      <color indexed="59"/>
      <name val="Times New Roman"/>
      <family val="1"/>
    </font>
    <font>
      <sz val="10"/>
      <color indexed="17"/>
      <name val="Times New Roman"/>
      <family val="1"/>
    </font>
    <font>
      <b/>
      <sz val="8"/>
      <name val="Times New Roman"/>
      <family val="1"/>
    </font>
    <font>
      <b/>
      <sz val="10"/>
      <color indexed="62"/>
      <name val="Times New Roman"/>
      <family val="1"/>
    </font>
    <font>
      <b/>
      <sz val="11"/>
      <color indexed="62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6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indexed="16"/>
      <name val="Arial"/>
      <family val="2"/>
    </font>
    <font>
      <sz val="12"/>
      <name val="Arial"/>
      <family val="2"/>
    </font>
    <font>
      <b/>
      <sz val="12"/>
      <color indexed="62"/>
      <name val="Arial"/>
      <family val="2"/>
    </font>
    <font>
      <sz val="12"/>
      <color indexed="17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color indexed="16"/>
      <name val="Arial"/>
      <family val="2"/>
    </font>
    <font>
      <sz val="12"/>
      <color indexed="62"/>
      <name val="Arial"/>
      <family val="2"/>
    </font>
    <font>
      <sz val="12"/>
      <color indexed="18"/>
      <name val="Arial"/>
      <family val="2"/>
    </font>
    <font>
      <b/>
      <sz val="11"/>
      <color indexed="16"/>
      <name val="Arial"/>
      <family val="2"/>
    </font>
    <font>
      <b/>
      <sz val="11"/>
      <color indexed="8"/>
      <name val="Arial"/>
      <family val="2"/>
    </font>
    <font>
      <b/>
      <sz val="11"/>
      <color indexed="62"/>
      <name val="Arial"/>
      <family val="2"/>
    </font>
    <font>
      <b/>
      <sz val="11"/>
      <color indexed="17"/>
      <name val="Arial"/>
      <family val="2"/>
    </font>
    <font>
      <sz val="11"/>
      <color indexed="17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62"/>
      <name val="Arial"/>
      <family val="2"/>
    </font>
    <font>
      <b/>
      <sz val="10"/>
      <color indexed="18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49"/>
      <name val="Calibri"/>
      <family val="2"/>
    </font>
    <font>
      <sz val="8"/>
      <name val="Calibri"/>
      <family val="2"/>
    </font>
    <font>
      <b/>
      <sz val="10"/>
      <color indexed="10"/>
      <name val="Calibri"/>
      <family val="2"/>
    </font>
    <font>
      <sz val="10"/>
      <color indexed="10"/>
      <name val="Calibri"/>
      <family val="2"/>
    </font>
    <font>
      <sz val="10"/>
      <color indexed="28"/>
      <name val="Calibri"/>
      <family val="2"/>
    </font>
    <font>
      <b/>
      <sz val="8"/>
      <color indexed="28"/>
      <name val="Calibri"/>
      <family val="2"/>
    </font>
    <font>
      <b/>
      <sz val="10"/>
      <color indexed="28"/>
      <name val="Calibri"/>
      <family val="2"/>
    </font>
    <font>
      <b/>
      <sz val="9"/>
      <name val="Arial"/>
      <family val="2"/>
    </font>
    <font>
      <sz val="10"/>
      <color indexed="8"/>
      <name val="Calibri"/>
    </font>
    <font>
      <sz val="10"/>
      <color indexed="8"/>
      <name val="Arial"/>
    </font>
    <font>
      <b/>
      <sz val="10"/>
      <color rgb="FFC00000"/>
      <name val="Calibri"/>
      <family val="2"/>
    </font>
    <font>
      <b/>
      <sz val="8"/>
      <color rgb="FFC00000"/>
      <name val="Calibri"/>
      <family val="2"/>
    </font>
    <font>
      <sz val="10"/>
      <color rgb="FFC00000"/>
      <name val="Calibri"/>
      <family val="2"/>
    </font>
    <font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8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42"/>
      </patternFill>
    </fill>
    <fill>
      <patternFill patternType="lightGray">
        <fgColor indexed="43"/>
      </patternFill>
    </fill>
    <fill>
      <patternFill patternType="solid">
        <fgColor indexed="41"/>
        <bgColor indexed="64"/>
      </patternFill>
    </fill>
    <fill>
      <patternFill patternType="gray125">
        <fgColor indexed="45"/>
        <bgColor indexed="45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9" fontId="3" fillId="0" borderId="7" xfId="2" applyFont="1" applyBorder="1"/>
    <xf numFmtId="0" fontId="3" fillId="0" borderId="8" xfId="0" applyFont="1" applyBorder="1"/>
    <xf numFmtId="0" fontId="3" fillId="0" borderId="0" xfId="0" applyFont="1" applyBorder="1"/>
    <xf numFmtId="9" fontId="3" fillId="0" borderId="9" xfId="2" applyFont="1" applyBorder="1"/>
    <xf numFmtId="0" fontId="3" fillId="0" borderId="10" xfId="0" applyFont="1" applyBorder="1"/>
    <xf numFmtId="0" fontId="3" fillId="0" borderId="11" xfId="0" applyFont="1" applyBorder="1"/>
    <xf numFmtId="9" fontId="3" fillId="0" borderId="12" xfId="2" applyFont="1" applyBorder="1"/>
    <xf numFmtId="9" fontId="3" fillId="0" borderId="0" xfId="2" applyFont="1"/>
    <xf numFmtId="0" fontId="3" fillId="0" borderId="0" xfId="0" applyFont="1" applyAlignment="1">
      <alignment horizontal="center" wrapText="1"/>
    </xf>
    <xf numFmtId="1" fontId="2" fillId="0" borderId="0" xfId="0" applyNumberFormat="1" applyFont="1"/>
    <xf numFmtId="1" fontId="2" fillId="0" borderId="1" xfId="0" applyNumberFormat="1" applyFont="1" applyBorder="1"/>
    <xf numFmtId="1" fontId="2" fillId="0" borderId="8" xfId="0" applyNumberFormat="1" applyFont="1" applyBorder="1"/>
    <xf numFmtId="1" fontId="2" fillId="0" borderId="0" xfId="0" applyNumberFormat="1" applyFont="1" applyBorder="1"/>
    <xf numFmtId="1" fontId="2" fillId="0" borderId="3" xfId="0" applyNumberFormat="1" applyFont="1" applyBorder="1"/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3" fillId="0" borderId="8" xfId="0" applyNumberFormat="1" applyFont="1" applyBorder="1" applyAlignment="1">
      <alignment horizontal="center" wrapText="1"/>
    </xf>
    <xf numFmtId="9" fontId="3" fillId="0" borderId="10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2" xfId="0" quotePrefix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2" applyFont="1" applyBorder="1" applyAlignment="1">
      <alignment horizontal="center" vertical="center" wrapText="1"/>
    </xf>
    <xf numFmtId="9" fontId="3" fillId="0" borderId="4" xfId="2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9" fontId="3" fillId="0" borderId="13" xfId="2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9" fontId="3" fillId="0" borderId="7" xfId="2" applyFont="1" applyBorder="1" applyAlignment="1">
      <alignment horizontal="center" vertical="center" wrapText="1"/>
    </xf>
    <xf numFmtId="9" fontId="3" fillId="0" borderId="12" xfId="2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9" xfId="0" applyFont="1" applyBorder="1"/>
    <xf numFmtId="0" fontId="3" fillId="0" borderId="12" xfId="0" applyFont="1" applyBorder="1"/>
    <xf numFmtId="9" fontId="3" fillId="0" borderId="14" xfId="2" applyFont="1" applyBorder="1" applyAlignment="1">
      <alignment horizontal="center"/>
    </xf>
    <xf numFmtId="1" fontId="2" fillId="0" borderId="15" xfId="0" applyNumberFormat="1" applyFont="1" applyBorder="1"/>
    <xf numFmtId="1" fontId="2" fillId="0" borderId="14" xfId="0" applyNumberFormat="1" applyFont="1" applyBorder="1"/>
    <xf numFmtId="0" fontId="3" fillId="0" borderId="15" xfId="0" applyFont="1" applyBorder="1"/>
    <xf numFmtId="0" fontId="3" fillId="0" borderId="14" xfId="0" applyFont="1" applyBorder="1"/>
    <xf numFmtId="9" fontId="3" fillId="0" borderId="13" xfId="2" applyFont="1" applyBorder="1"/>
    <xf numFmtId="0" fontId="3" fillId="0" borderId="13" xfId="0" applyFont="1" applyBorder="1"/>
    <xf numFmtId="0" fontId="2" fillId="0" borderId="3" xfId="0" applyFont="1" applyBorder="1" applyAlignment="1">
      <alignment horizontal="right"/>
    </xf>
    <xf numFmtId="1" fontId="2" fillId="0" borderId="10" xfId="0" applyNumberFormat="1" applyFont="1" applyBorder="1"/>
    <xf numFmtId="1" fontId="2" fillId="0" borderId="11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/>
    <xf numFmtId="0" fontId="2" fillId="0" borderId="17" xfId="0" applyFont="1" applyBorder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/>
    <xf numFmtId="0" fontId="7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2" fontId="2" fillId="0" borderId="0" xfId="0" applyNumberFormat="1" applyFont="1"/>
    <xf numFmtId="0" fontId="0" fillId="0" borderId="0" xfId="0" applyBorder="1"/>
    <xf numFmtId="0" fontId="4" fillId="0" borderId="1" xfId="0" applyFont="1" applyBorder="1" applyAlignment="1">
      <alignment horizontal="center"/>
    </xf>
    <xf numFmtId="1" fontId="7" fillId="0" borderId="15" xfId="0" applyNumberFormat="1" applyFont="1" applyBorder="1"/>
    <xf numFmtId="1" fontId="7" fillId="0" borderId="14" xfId="0" applyNumberFormat="1" applyFont="1" applyBorder="1"/>
    <xf numFmtId="1" fontId="7" fillId="0" borderId="13" xfId="0" applyNumberFormat="1" applyFont="1" applyBorder="1"/>
    <xf numFmtId="0" fontId="4" fillId="0" borderId="10" xfId="0" applyFont="1" applyBorder="1"/>
    <xf numFmtId="0" fontId="4" fillId="0" borderId="11" xfId="0" applyFont="1" applyBorder="1"/>
    <xf numFmtId="9" fontId="4" fillId="0" borderId="12" xfId="2" applyFont="1" applyBorder="1"/>
    <xf numFmtId="0" fontId="4" fillId="0" borderId="12" xfId="0" applyFont="1" applyBorder="1"/>
    <xf numFmtId="9" fontId="5" fillId="0" borderId="9" xfId="2" applyFont="1" applyBorder="1"/>
    <xf numFmtId="9" fontId="5" fillId="0" borderId="14" xfId="2" applyFont="1" applyBorder="1"/>
    <xf numFmtId="1" fontId="3" fillId="0" borderId="0" xfId="0" applyNumberFormat="1" applyFont="1"/>
    <xf numFmtId="1" fontId="3" fillId="0" borderId="0" xfId="0" applyNumberFormat="1" applyFont="1" applyBorder="1"/>
    <xf numFmtId="166" fontId="8" fillId="0" borderId="1" xfId="0" applyNumberFormat="1" applyFont="1" applyBorder="1"/>
    <xf numFmtId="0" fontId="10" fillId="0" borderId="16" xfId="0" applyFont="1" applyBorder="1"/>
    <xf numFmtId="0" fontId="10" fillId="0" borderId="1" xfId="0" applyFont="1" applyBorder="1"/>
    <xf numFmtId="0" fontId="10" fillId="0" borderId="19" xfId="0" applyFont="1" applyBorder="1"/>
    <xf numFmtId="0" fontId="10" fillId="0" borderId="4" xfId="0" applyFont="1" applyBorder="1"/>
    <xf numFmtId="0" fontId="10" fillId="0" borderId="1" xfId="0" applyFont="1" applyBorder="1" applyAlignment="1">
      <alignment horizontal="left"/>
    </xf>
    <xf numFmtId="0" fontId="11" fillId="0" borderId="0" xfId="0" applyFont="1"/>
    <xf numFmtId="0" fontId="14" fillId="0" borderId="0" xfId="0" applyFont="1" applyBorder="1"/>
    <xf numFmtId="0" fontId="11" fillId="0" borderId="0" xfId="0" applyFont="1" applyBorder="1"/>
    <xf numFmtId="0" fontId="3" fillId="0" borderId="4" xfId="0" applyFont="1" applyBorder="1"/>
    <xf numFmtId="0" fontId="4" fillId="0" borderId="0" xfId="0" applyFont="1" applyBorder="1" applyAlignment="1">
      <alignment horizontal="center"/>
    </xf>
    <xf numFmtId="0" fontId="17" fillId="0" borderId="1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/>
    <xf numFmtId="0" fontId="15" fillId="0" borderId="1" xfId="0" applyFont="1" applyBorder="1"/>
    <xf numFmtId="0" fontId="19" fillId="0" borderId="1" xfId="0" applyFont="1" applyBorder="1"/>
    <xf numFmtId="0" fontId="18" fillId="0" borderId="4" xfId="0" applyFont="1" applyBorder="1" applyAlignment="1">
      <alignment horizontal="center" vertical="center"/>
    </xf>
    <xf numFmtId="0" fontId="15" fillId="0" borderId="0" xfId="0" applyFont="1" applyBorder="1"/>
    <xf numFmtId="0" fontId="18" fillId="0" borderId="12" xfId="0" applyFont="1" applyBorder="1" applyAlignment="1">
      <alignment horizontal="center" vertical="center"/>
    </xf>
    <xf numFmtId="0" fontId="15" fillId="0" borderId="13" xfId="0" applyFont="1" applyBorder="1"/>
    <xf numFmtId="0" fontId="12" fillId="0" borderId="0" xfId="0" applyFont="1" applyBorder="1"/>
    <xf numFmtId="0" fontId="8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2" xfId="0" applyFont="1" applyBorder="1"/>
    <xf numFmtId="0" fontId="15" fillId="0" borderId="4" xfId="0" applyFont="1" applyBorder="1"/>
    <xf numFmtId="0" fontId="23" fillId="0" borderId="1" xfId="0" applyFont="1" applyBorder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7" fillId="0" borderId="1" xfId="0" applyFont="1" applyBorder="1"/>
    <xf numFmtId="0" fontId="25" fillId="0" borderId="1" xfId="0" applyFont="1" applyBorder="1"/>
    <xf numFmtId="9" fontId="25" fillId="0" borderId="4" xfId="2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/>
    <xf numFmtId="0" fontId="14" fillId="0" borderId="1" xfId="0" applyFont="1" applyBorder="1"/>
    <xf numFmtId="0" fontId="4" fillId="0" borderId="19" xfId="0" applyFont="1" applyBorder="1" applyAlignment="1">
      <alignment horizontal="center"/>
    </xf>
    <xf numFmtId="0" fontId="25" fillId="0" borderId="19" xfId="0" applyFont="1" applyBorder="1"/>
    <xf numFmtId="9" fontId="25" fillId="0" borderId="19" xfId="2" applyFont="1" applyBorder="1"/>
    <xf numFmtId="0" fontId="13" fillId="0" borderId="19" xfId="0" applyFont="1" applyBorder="1"/>
    <xf numFmtId="0" fontId="18" fillId="0" borderId="19" xfId="0" applyFont="1" applyBorder="1"/>
    <xf numFmtId="0" fontId="25" fillId="0" borderId="1" xfId="0" applyFont="1" applyFill="1" applyBorder="1"/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4" fillId="0" borderId="4" xfId="0" applyFont="1" applyBorder="1"/>
    <xf numFmtId="0" fontId="24" fillId="0" borderId="1" xfId="0" applyFont="1" applyBorder="1" applyAlignment="1">
      <alignment horizontal="right"/>
    </xf>
    <xf numFmtId="0" fontId="31" fillId="0" borderId="2" xfId="0" applyFont="1" applyBorder="1"/>
    <xf numFmtId="0" fontId="31" fillId="0" borderId="3" xfId="0" applyFont="1" applyBorder="1"/>
    <xf numFmtId="0" fontId="31" fillId="0" borderId="4" xfId="0" applyFont="1" applyBorder="1"/>
    <xf numFmtId="169" fontId="7" fillId="0" borderId="15" xfId="1" applyNumberFormat="1" applyFont="1" applyBorder="1"/>
    <xf numFmtId="0" fontId="31" fillId="0" borderId="15" xfId="0" applyFont="1" applyBorder="1"/>
    <xf numFmtId="169" fontId="2" fillId="0" borderId="0" xfId="1" applyNumberFormat="1" applyFont="1"/>
    <xf numFmtId="169" fontId="7" fillId="0" borderId="14" xfId="1" applyNumberFormat="1" applyFont="1" applyBorder="1"/>
    <xf numFmtId="9" fontId="19" fillId="0" borderId="1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9" fontId="5" fillId="0" borderId="13" xfId="2" applyFont="1" applyBorder="1"/>
    <xf numFmtId="9" fontId="9" fillId="0" borderId="14" xfId="2" applyFont="1" applyBorder="1"/>
    <xf numFmtId="9" fontId="9" fillId="0" borderId="13" xfId="2" applyFont="1" applyBorder="1"/>
    <xf numFmtId="9" fontId="5" fillId="0" borderId="0" xfId="2" applyFont="1" applyBorder="1"/>
    <xf numFmtId="9" fontId="19" fillId="0" borderId="4" xfId="2" applyFont="1" applyBorder="1" applyAlignment="1">
      <alignment horizontal="center" vertical="center" wrapText="1"/>
    </xf>
    <xf numFmtId="9" fontId="19" fillId="0" borderId="2" xfId="2" applyFont="1" applyBorder="1" applyAlignment="1">
      <alignment horizontal="center" vertical="center" wrapText="1"/>
    </xf>
    <xf numFmtId="9" fontId="19" fillId="0" borderId="7" xfId="2" applyFont="1" applyBorder="1"/>
    <xf numFmtId="9" fontId="19" fillId="0" borderId="9" xfId="2" applyFont="1" applyBorder="1"/>
    <xf numFmtId="9" fontId="19" fillId="0" borderId="13" xfId="2" applyFont="1" applyBorder="1"/>
    <xf numFmtId="9" fontId="19" fillId="0" borderId="12" xfId="2" applyFont="1" applyBorder="1"/>
    <xf numFmtId="9" fontId="13" fillId="0" borderId="12" xfId="2" applyFont="1" applyBorder="1"/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9" fillId="0" borderId="0" xfId="0" applyFont="1" applyFill="1" applyAlignment="1">
      <alignment horizontal="left"/>
    </xf>
    <xf numFmtId="172" fontId="4" fillId="0" borderId="4" xfId="2" applyNumberFormat="1" applyFont="1" applyBorder="1" applyAlignment="1">
      <alignment horizontal="center"/>
    </xf>
    <xf numFmtId="0" fontId="12" fillId="0" borderId="19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9" fontId="5" fillId="0" borderId="8" xfId="2" applyFont="1" applyBorder="1"/>
    <xf numFmtId="9" fontId="5" fillId="0" borderId="1" xfId="2" applyFont="1" applyBorder="1"/>
    <xf numFmtId="0" fontId="32" fillId="0" borderId="4" xfId="0" applyFont="1" applyBorder="1" applyAlignment="1">
      <alignment horizontal="center" wrapText="1"/>
    </xf>
    <xf numFmtId="1" fontId="32" fillId="0" borderId="8" xfId="0" applyNumberFormat="1" applyFont="1" applyBorder="1"/>
    <xf numFmtId="1" fontId="32" fillId="0" borderId="1" xfId="0" applyNumberFormat="1" applyFont="1" applyBorder="1"/>
    <xf numFmtId="1" fontId="32" fillId="0" borderId="15" xfId="0" applyNumberFormat="1" applyFont="1" applyBorder="1"/>
    <xf numFmtId="0" fontId="18" fillId="0" borderId="3" xfId="0" applyFont="1" applyBorder="1" applyAlignment="1">
      <alignment horizontal="center" vertical="center"/>
    </xf>
    <xf numFmtId="1" fontId="18" fillId="0" borderId="19" xfId="0" applyNumberFormat="1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9" fontId="4" fillId="0" borderId="0" xfId="2" applyFont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172" fontId="4" fillId="0" borderId="12" xfId="2" applyNumberFormat="1" applyFont="1" applyBorder="1" applyAlignment="1">
      <alignment horizontal="center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Fill="1" applyBorder="1"/>
    <xf numFmtId="0" fontId="15" fillId="0" borderId="1" xfId="0" applyFont="1" applyFill="1" applyBorder="1"/>
    <xf numFmtId="0" fontId="32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2" fillId="2" borderId="1" xfId="0" applyFont="1" applyFill="1" applyBorder="1" applyAlignment="1">
      <alignment horizontal="center" vertical="center" wrapText="1"/>
    </xf>
    <xf numFmtId="182" fontId="0" fillId="0" borderId="0" xfId="0" applyNumberFormat="1" applyBorder="1" applyAlignment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38" fillId="0" borderId="0" xfId="0" applyFont="1" applyBorder="1"/>
    <xf numFmtId="0" fontId="37" fillId="0" borderId="16" xfId="0" applyFont="1" applyBorder="1" applyAlignment="1">
      <alignment horizontal="center"/>
    </xf>
    <xf numFmtId="0" fontId="38" fillId="0" borderId="0" xfId="0" applyFont="1"/>
    <xf numFmtId="0" fontId="37" fillId="0" borderId="1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37" fillId="0" borderId="19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82" fontId="36" fillId="0" borderId="0" xfId="0" applyNumberFormat="1" applyFont="1" applyFill="1" applyBorder="1" applyAlignment="1"/>
    <xf numFmtId="49" fontId="37" fillId="0" borderId="0" xfId="0" quotePrefix="1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9" fontId="37" fillId="0" borderId="0" xfId="0" applyNumberFormat="1" applyFont="1" applyFill="1" applyBorder="1" applyAlignment="1">
      <alignment horizontal="center"/>
    </xf>
    <xf numFmtId="0" fontId="38" fillId="0" borderId="0" xfId="0" applyFont="1" applyFill="1" applyBorder="1"/>
    <xf numFmtId="0" fontId="39" fillId="0" borderId="0" xfId="0" applyFont="1" applyFill="1" applyBorder="1" applyAlignment="1">
      <alignment horizontal="center"/>
    </xf>
    <xf numFmtId="0" fontId="40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15" xfId="0" applyBorder="1"/>
    <xf numFmtId="0" fontId="37" fillId="0" borderId="19" xfId="0" applyFont="1" applyBorder="1"/>
    <xf numFmtId="0" fontId="0" fillId="0" borderId="13" xfId="0" applyBorder="1"/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/>
    <xf numFmtId="0" fontId="15" fillId="3" borderId="1" xfId="0" applyFont="1" applyFill="1" applyBorder="1"/>
    <xf numFmtId="0" fontId="15" fillId="4" borderId="1" xfId="0" applyFont="1" applyFill="1" applyBorder="1"/>
    <xf numFmtId="0" fontId="4" fillId="4" borderId="19" xfId="0" applyFont="1" applyFill="1" applyBorder="1" applyAlignment="1">
      <alignment horizontal="center"/>
    </xf>
    <xf numFmtId="0" fontId="37" fillId="0" borderId="2" xfId="0" applyFont="1" applyBorder="1"/>
    <xf numFmtId="0" fontId="37" fillId="0" borderId="3" xfId="0" applyFont="1" applyBorder="1"/>
    <xf numFmtId="0" fontId="37" fillId="0" borderId="4" xfId="0" applyFont="1" applyBorder="1"/>
    <xf numFmtId="0" fontId="37" fillId="0" borderId="2" xfId="0" applyFont="1" applyBorder="1" applyAlignment="1">
      <alignment horizontal="center"/>
    </xf>
    <xf numFmtId="0" fontId="37" fillId="0" borderId="1" xfId="0" applyFont="1" applyBorder="1"/>
    <xf numFmtId="0" fontId="37" fillId="2" borderId="19" xfId="0" applyFont="1" applyFill="1" applyBorder="1"/>
    <xf numFmtId="0" fontId="15" fillId="2" borderId="1" xfId="0" applyFont="1" applyFill="1" applyBorder="1"/>
    <xf numFmtId="0" fontId="4" fillId="2" borderId="19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1" fontId="18" fillId="4" borderId="19" xfId="0" applyNumberFormat="1" applyFont="1" applyFill="1" applyBorder="1" applyAlignment="1">
      <alignment horizontal="right"/>
    </xf>
    <xf numFmtId="0" fontId="32" fillId="4" borderId="1" xfId="0" applyFont="1" applyFill="1" applyBorder="1" applyAlignment="1">
      <alignment horizontal="center" vertical="center"/>
    </xf>
    <xf numFmtId="0" fontId="17" fillId="4" borderId="1" xfId="0" applyFont="1" applyFill="1" applyBorder="1"/>
    <xf numFmtId="182" fontId="36" fillId="0" borderId="0" xfId="0" applyNumberFormat="1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0" fontId="18" fillId="0" borderId="0" xfId="0" applyFont="1" applyBorder="1"/>
    <xf numFmtId="0" fontId="20" fillId="0" borderId="0" xfId="0" applyFont="1" applyBorder="1" applyAlignment="1">
      <alignment horizontal="center" vertical="justify" wrapText="1"/>
    </xf>
    <xf numFmtId="0" fontId="18" fillId="4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7" fillId="0" borderId="0" xfId="0" applyFont="1" applyBorder="1"/>
    <xf numFmtId="172" fontId="30" fillId="0" borderId="0" xfId="2" applyNumberFormat="1" applyFont="1" applyBorder="1"/>
    <xf numFmtId="9" fontId="28" fillId="0" borderId="0" xfId="0" applyNumberFormat="1" applyFont="1" applyBorder="1"/>
    <xf numFmtId="0" fontId="18" fillId="4" borderId="1" xfId="0" applyFont="1" applyFill="1" applyBorder="1"/>
    <xf numFmtId="0" fontId="39" fillId="0" borderId="1" xfId="0" applyFont="1" applyBorder="1" applyAlignment="1">
      <alignment horizontal="center"/>
    </xf>
    <xf numFmtId="0" fontId="41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0" xfId="0" applyFont="1" applyBorder="1"/>
    <xf numFmtId="0" fontId="12" fillId="0" borderId="0" xfId="0" applyFont="1" applyFill="1" applyBorder="1"/>
    <xf numFmtId="9" fontId="4" fillId="0" borderId="1" xfId="2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4" fillId="4" borderId="19" xfId="0" applyFont="1" applyFill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4" fillId="4" borderId="19" xfId="0" applyFont="1" applyFill="1" applyBorder="1"/>
    <xf numFmtId="0" fontId="15" fillId="0" borderId="0" xfId="0" applyFont="1" applyFill="1" applyBorder="1"/>
    <xf numFmtId="0" fontId="0" fillId="4" borderId="14" xfId="0" applyFill="1" applyBorder="1" applyAlignment="1">
      <alignment horizontal="center"/>
    </xf>
    <xf numFmtId="185" fontId="0" fillId="0" borderId="2" xfId="0" applyNumberFormat="1" applyBorder="1"/>
    <xf numFmtId="185" fontId="37" fillId="2" borderId="19" xfId="0" applyNumberFormat="1" applyFont="1" applyFill="1" applyBorder="1"/>
    <xf numFmtId="185" fontId="38" fillId="0" borderId="2" xfId="0" applyNumberFormat="1" applyFont="1" applyBorder="1"/>
    <xf numFmtId="185" fontId="38" fillId="0" borderId="3" xfId="0" applyNumberFormat="1" applyFont="1" applyBorder="1"/>
    <xf numFmtId="185" fontId="38" fillId="0" borderId="4" xfId="0" applyNumberFormat="1" applyFont="1" applyBorder="1"/>
    <xf numFmtId="0" fontId="38" fillId="0" borderId="2" xfId="0" applyFont="1" applyBorder="1"/>
    <xf numFmtId="185" fontId="38" fillId="0" borderId="7" xfId="0" applyNumberFormat="1" applyFont="1" applyBorder="1"/>
    <xf numFmtId="185" fontId="38" fillId="0" borderId="9" xfId="0" applyNumberFormat="1" applyFont="1" applyBorder="1"/>
    <xf numFmtId="185" fontId="38" fillId="0" borderId="13" xfId="0" applyNumberFormat="1" applyFont="1" applyBorder="1"/>
    <xf numFmtId="185" fontId="38" fillId="0" borderId="12" xfId="0" applyNumberFormat="1" applyFont="1" applyBorder="1"/>
    <xf numFmtId="0" fontId="38" fillId="0" borderId="3" xfId="0" applyFont="1" applyBorder="1"/>
    <xf numFmtId="0" fontId="38" fillId="0" borderId="1" xfId="0" applyFont="1" applyBorder="1"/>
    <xf numFmtId="0" fontId="38" fillId="0" borderId="4" xfId="0" applyFont="1" applyBorder="1"/>
    <xf numFmtId="185" fontId="0" fillId="0" borderId="3" xfId="0" applyNumberFormat="1" applyBorder="1"/>
    <xf numFmtId="185" fontId="0" fillId="0" borderId="4" xfId="0" applyNumberFormat="1" applyBorder="1"/>
    <xf numFmtId="185" fontId="37" fillId="2" borderId="16" xfId="0" applyNumberFormat="1" applyFont="1" applyFill="1" applyBorder="1"/>
    <xf numFmtId="0" fontId="37" fillId="0" borderId="5" xfId="0" applyFont="1" applyBorder="1"/>
    <xf numFmtId="0" fontId="37" fillId="0" borderId="8" xfId="0" applyFont="1" applyBorder="1"/>
    <xf numFmtId="0" fontId="37" fillId="0" borderId="10" xfId="0" applyFont="1" applyBorder="1"/>
    <xf numFmtId="49" fontId="37" fillId="2" borderId="14" xfId="0" quotePrefix="1" applyNumberFormat="1" applyFont="1" applyFill="1" applyBorder="1" applyAlignment="1">
      <alignment horizontal="center"/>
    </xf>
    <xf numFmtId="185" fontId="0" fillId="0" borderId="1" xfId="0" applyNumberFormat="1" applyBorder="1"/>
    <xf numFmtId="0" fontId="0" fillId="0" borderId="3" xfId="0" applyBorder="1" applyAlignment="1">
      <alignment horizontal="center"/>
    </xf>
    <xf numFmtId="0" fontId="37" fillId="2" borderId="2" xfId="0" applyFont="1" applyFill="1" applyBorder="1"/>
    <xf numFmtId="185" fontId="37" fillId="2" borderId="2" xfId="0" applyNumberFormat="1" applyFont="1" applyFill="1" applyBorder="1"/>
    <xf numFmtId="0" fontId="34" fillId="0" borderId="13" xfId="0" applyFont="1" applyBorder="1" applyAlignment="1">
      <alignment vertical="center"/>
    </xf>
    <xf numFmtId="186" fontId="45" fillId="0" borderId="4" xfId="0" applyNumberFormat="1" applyFont="1" applyBorder="1" applyAlignment="1">
      <alignment horizontal="center" vertical="center"/>
    </xf>
    <xf numFmtId="0" fontId="50" fillId="0" borderId="1" xfId="0" applyFont="1" applyBorder="1"/>
    <xf numFmtId="0" fontId="50" fillId="0" borderId="4" xfId="0" applyFont="1" applyBorder="1" applyAlignment="1">
      <alignment horizontal="right"/>
    </xf>
    <xf numFmtId="0" fontId="50" fillId="5" borderId="4" xfId="0" applyFont="1" applyFill="1" applyBorder="1"/>
    <xf numFmtId="0" fontId="45" fillId="0" borderId="4" xfId="0" applyFont="1" applyBorder="1"/>
    <xf numFmtId="0" fontId="48" fillId="6" borderId="1" xfId="0" applyFont="1" applyFill="1" applyBorder="1" applyAlignment="1">
      <alignment horizontal="right" vertical="center" wrapText="1"/>
    </xf>
    <xf numFmtId="0" fontId="51" fillId="0" borderId="4" xfId="0" applyFont="1" applyBorder="1" applyAlignment="1">
      <alignment horizontal="right"/>
    </xf>
    <xf numFmtId="0" fontId="52" fillId="6" borderId="1" xfId="0" applyFont="1" applyFill="1" applyBorder="1" applyAlignment="1">
      <alignment horizontal="right" vertical="center" wrapText="1"/>
    </xf>
    <xf numFmtId="0" fontId="47" fillId="0" borderId="4" xfId="0" applyFont="1" applyBorder="1"/>
    <xf numFmtId="0" fontId="47" fillId="4" borderId="4" xfId="0" applyFont="1" applyFill="1" applyBorder="1"/>
    <xf numFmtId="0" fontId="50" fillId="0" borderId="4" xfId="0" applyFont="1" applyBorder="1"/>
    <xf numFmtId="0" fontId="48" fillId="0" borderId="4" xfId="0" applyFont="1" applyFill="1" applyBorder="1"/>
    <xf numFmtId="0" fontId="50" fillId="0" borderId="1" xfId="0" applyFont="1" applyBorder="1" applyAlignment="1">
      <alignment horizontal="right"/>
    </xf>
    <xf numFmtId="0" fontId="45" fillId="0" borderId="4" xfId="0" applyFont="1" applyFill="1" applyBorder="1"/>
    <xf numFmtId="0" fontId="51" fillId="0" borderId="1" xfId="0" applyFont="1" applyBorder="1" applyAlignment="1">
      <alignment horizontal="right"/>
    </xf>
    <xf numFmtId="0" fontId="50" fillId="0" borderId="1" xfId="0" applyFont="1" applyFill="1" applyBorder="1"/>
    <xf numFmtId="0" fontId="50" fillId="0" borderId="1" xfId="0" applyFont="1" applyFill="1" applyBorder="1" applyAlignment="1">
      <alignment horizontal="right"/>
    </xf>
    <xf numFmtId="0" fontId="51" fillId="0" borderId="1" xfId="0" applyFont="1" applyFill="1" applyBorder="1" applyAlignment="1">
      <alignment horizontal="right"/>
    </xf>
    <xf numFmtId="0" fontId="47" fillId="2" borderId="4" xfId="0" applyFont="1" applyFill="1" applyBorder="1"/>
    <xf numFmtId="0" fontId="50" fillId="0" borderId="4" xfId="0" applyFont="1" applyFill="1" applyBorder="1"/>
    <xf numFmtId="0" fontId="50" fillId="0" borderId="4" xfId="0" applyFont="1" applyFill="1" applyBorder="1" applyAlignment="1">
      <alignment horizontal="right"/>
    </xf>
    <xf numFmtId="0" fontId="50" fillId="2" borderId="4" xfId="0" applyFont="1" applyFill="1" applyBorder="1"/>
    <xf numFmtId="0" fontId="51" fillId="0" borderId="4" xfId="0" applyFont="1" applyFill="1" applyBorder="1" applyAlignment="1">
      <alignment horizontal="right"/>
    </xf>
    <xf numFmtId="0" fontId="47" fillId="3" borderId="4" xfId="0" applyFont="1" applyFill="1" applyBorder="1"/>
    <xf numFmtId="0" fontId="50" fillId="0" borderId="1" xfId="0" applyFont="1" applyFill="1" applyBorder="1" applyAlignment="1">
      <alignment horizontal="left"/>
    </xf>
    <xf numFmtId="0" fontId="50" fillId="0" borderId="4" xfId="0" applyFont="1" applyBorder="1" applyAlignment="1">
      <alignment horizontal="center"/>
    </xf>
    <xf numFmtId="0" fontId="46" fillId="0" borderId="4" xfId="0" applyFont="1" applyFill="1" applyBorder="1"/>
    <xf numFmtId="0" fontId="50" fillId="0" borderId="1" xfId="0" applyFont="1" applyBorder="1" applyAlignment="1">
      <alignment horizontal="center"/>
    </xf>
    <xf numFmtId="0" fontId="49" fillId="0" borderId="19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0" fontId="48" fillId="6" borderId="19" xfId="0" applyFont="1" applyFill="1" applyBorder="1" applyAlignment="1">
      <alignment horizontal="right" vertical="center" wrapText="1"/>
    </xf>
    <xf numFmtId="0" fontId="49" fillId="0" borderId="19" xfId="0" applyFont="1" applyBorder="1" applyAlignment="1">
      <alignment horizontal="right"/>
    </xf>
    <xf numFmtId="0" fontId="52" fillId="6" borderId="19" xfId="0" applyFont="1" applyFill="1" applyBorder="1" applyAlignment="1">
      <alignment horizontal="right" vertical="center" wrapText="1"/>
    </xf>
    <xf numFmtId="0" fontId="49" fillId="4" borderId="19" xfId="0" applyFont="1" applyFill="1" applyBorder="1" applyAlignment="1">
      <alignment horizontal="center"/>
    </xf>
    <xf numFmtId="0" fontId="49" fillId="0" borderId="19" xfId="0" applyFont="1" applyFill="1" applyBorder="1" applyAlignment="1">
      <alignment horizontal="center"/>
    </xf>
    <xf numFmtId="0" fontId="50" fillId="3" borderId="4" xfId="0" applyFont="1" applyFill="1" applyBorder="1"/>
    <xf numFmtId="0" fontId="49" fillId="5" borderId="4" xfId="0" applyFont="1" applyFill="1" applyBorder="1"/>
    <xf numFmtId="0" fontId="49" fillId="2" borderId="4" xfId="0" applyFont="1" applyFill="1" applyBorder="1"/>
    <xf numFmtId="0" fontId="49" fillId="7" borderId="4" xfId="0" applyFont="1" applyFill="1" applyBorder="1"/>
    <xf numFmtId="0" fontId="49" fillId="3" borderId="4" xfId="0" applyFont="1" applyFill="1" applyBorder="1"/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59" fillId="6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  <xf numFmtId="0" fontId="61" fillId="6" borderId="1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4" borderId="1" xfId="0" applyFont="1" applyFill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50" fillId="8" borderId="4" xfId="0" applyFont="1" applyFill="1" applyBorder="1"/>
    <xf numFmtId="0" fontId="45" fillId="0" borderId="2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49" fillId="0" borderId="19" xfId="0" applyFont="1" applyFill="1" applyBorder="1" applyAlignment="1">
      <alignment horizontal="right"/>
    </xf>
    <xf numFmtId="0" fontId="51" fillId="0" borderId="4" xfId="0" applyFont="1" applyFill="1" applyBorder="1"/>
    <xf numFmtId="0" fontId="49" fillId="4" borderId="19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49" fillId="4" borderId="4" xfId="0" applyFont="1" applyFill="1" applyBorder="1"/>
    <xf numFmtId="0" fontId="41" fillId="4" borderId="1" xfId="0" applyFont="1" applyFill="1" applyBorder="1" applyAlignment="1">
      <alignment horizontal="center" vertical="center" wrapText="1"/>
    </xf>
    <xf numFmtId="0" fontId="49" fillId="0" borderId="4" xfId="0" applyFont="1" applyFill="1" applyBorder="1"/>
    <xf numFmtId="0" fontId="44" fillId="0" borderId="19" xfId="0" applyFont="1" applyFill="1" applyBorder="1" applyAlignment="1">
      <alignment horizontal="center"/>
    </xf>
    <xf numFmtId="0" fontId="50" fillId="0" borderId="12" xfId="0" applyFont="1" applyBorder="1"/>
    <xf numFmtId="0" fontId="50" fillId="0" borderId="13" xfId="0" applyFont="1" applyBorder="1"/>
    <xf numFmtId="1" fontId="50" fillId="0" borderId="13" xfId="0" applyNumberFormat="1" applyFont="1" applyFill="1" applyBorder="1"/>
    <xf numFmtId="1" fontId="50" fillId="0" borderId="1" xfId="0" applyNumberFormat="1" applyFont="1" applyFill="1" applyBorder="1"/>
    <xf numFmtId="0" fontId="50" fillId="0" borderId="13" xfId="0" applyFont="1" applyFill="1" applyBorder="1"/>
    <xf numFmtId="0" fontId="50" fillId="0" borderId="12" xfId="0" applyFont="1" applyFill="1" applyBorder="1"/>
    <xf numFmtId="0" fontId="44" fillId="0" borderId="20" xfId="0" applyFont="1" applyBorder="1" applyAlignment="1">
      <alignment horizontal="right"/>
    </xf>
    <xf numFmtId="0" fontId="44" fillId="0" borderId="19" xfId="0" applyFont="1" applyBorder="1" applyAlignment="1">
      <alignment horizontal="right"/>
    </xf>
    <xf numFmtId="0" fontId="3" fillId="0" borderId="13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44" fillId="0" borderId="19" xfId="0" applyFont="1" applyFill="1" applyBorder="1" applyAlignment="1">
      <alignment horizontal="right"/>
    </xf>
    <xf numFmtId="0" fontId="0" fillId="0" borderId="3" xfId="0" applyFill="1" applyBorder="1"/>
    <xf numFmtId="0" fontId="38" fillId="0" borderId="5" xfId="0" applyFont="1" applyBorder="1"/>
    <xf numFmtId="0" fontId="38" fillId="0" borderId="8" xfId="0" applyFont="1" applyBorder="1"/>
    <xf numFmtId="0" fontId="38" fillId="0" borderId="10" xfId="0" applyFont="1" applyBorder="1"/>
    <xf numFmtId="49" fontId="37" fillId="2" borderId="13" xfId="0" quotePrefix="1" applyNumberFormat="1" applyFont="1" applyFill="1" applyBorder="1" applyAlignment="1"/>
    <xf numFmtId="0" fontId="38" fillId="2" borderId="2" xfId="0" applyFont="1" applyFill="1" applyBorder="1"/>
    <xf numFmtId="0" fontId="38" fillId="2" borderId="3" xfId="0" applyFont="1" applyFill="1" applyBorder="1"/>
    <xf numFmtId="0" fontId="38" fillId="2" borderId="4" xfId="0" applyFont="1" applyFill="1" applyBorder="1"/>
    <xf numFmtId="185" fontId="38" fillId="2" borderId="2" xfId="0" applyNumberFormat="1" applyFont="1" applyFill="1" applyBorder="1"/>
    <xf numFmtId="185" fontId="38" fillId="2" borderId="3" xfId="0" applyNumberFormat="1" applyFont="1" applyFill="1" applyBorder="1"/>
    <xf numFmtId="185" fontId="38" fillId="2" borderId="4" xfId="0" applyNumberFormat="1" applyFont="1" applyFill="1" applyBorder="1"/>
    <xf numFmtId="0" fontId="38" fillId="2" borderId="1" xfId="0" applyFont="1" applyFill="1" applyBorder="1"/>
    <xf numFmtId="185" fontId="38" fillId="2" borderId="7" xfId="0" applyNumberFormat="1" applyFont="1" applyFill="1" applyBorder="1"/>
    <xf numFmtId="185" fontId="38" fillId="2" borderId="9" xfId="0" applyNumberFormat="1" applyFont="1" applyFill="1" applyBorder="1"/>
    <xf numFmtId="185" fontId="38" fillId="2" borderId="13" xfId="0" applyNumberFormat="1" applyFont="1" applyFill="1" applyBorder="1"/>
    <xf numFmtId="185" fontId="38" fillId="2" borderId="12" xfId="0" applyNumberFormat="1" applyFont="1" applyFill="1" applyBorder="1"/>
    <xf numFmtId="185" fontId="0" fillId="2" borderId="2" xfId="0" applyNumberFormat="1" applyFill="1" applyBorder="1"/>
    <xf numFmtId="185" fontId="0" fillId="2" borderId="3" xfId="0" applyNumberFormat="1" applyFill="1" applyBorder="1"/>
    <xf numFmtId="185" fontId="0" fillId="2" borderId="4" xfId="0" applyNumberFormat="1" applyFill="1" applyBorder="1"/>
    <xf numFmtId="185" fontId="0" fillId="2" borderId="1" xfId="0" applyNumberFormat="1" applyFill="1" applyBorder="1"/>
    <xf numFmtId="0" fontId="38" fillId="2" borderId="5" xfId="0" applyFont="1" applyFill="1" applyBorder="1"/>
    <xf numFmtId="0" fontId="38" fillId="2" borderId="8" xfId="0" applyFont="1" applyFill="1" applyBorder="1"/>
    <xf numFmtId="0" fontId="38" fillId="2" borderId="10" xfId="0" applyFont="1" applyFill="1" applyBorder="1"/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7" fillId="2" borderId="5" xfId="0" applyFont="1" applyFill="1" applyBorder="1" applyAlignment="1">
      <alignment horizontal="center" vertical="center"/>
    </xf>
    <xf numFmtId="0" fontId="65" fillId="2" borderId="4" xfId="0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2" xfId="0" applyBorder="1" applyProtection="1">
      <protection locked="0"/>
    </xf>
    <xf numFmtId="0" fontId="0" fillId="0" borderId="2" xfId="0" applyFill="1" applyBorder="1"/>
    <xf numFmtId="0" fontId="38" fillId="0" borderId="13" xfId="0" applyFont="1" applyBorder="1"/>
    <xf numFmtId="0" fontId="38" fillId="0" borderId="1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65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66" fillId="0" borderId="0" xfId="0" applyFont="1"/>
    <xf numFmtId="0" fontId="66" fillId="0" borderId="0" xfId="0" applyFont="1" applyAlignment="1">
      <alignment horizontal="center"/>
    </xf>
    <xf numFmtId="182" fontId="66" fillId="0" borderId="0" xfId="0" applyNumberFormat="1" applyFont="1" applyBorder="1" applyAlignment="1"/>
    <xf numFmtId="0" fontId="66" fillId="0" borderId="0" xfId="0" applyFont="1" applyBorder="1"/>
    <xf numFmtId="0" fontId="66" fillId="0" borderId="0" xfId="0" applyFont="1" applyFill="1" applyBorder="1"/>
    <xf numFmtId="49" fontId="67" fillId="0" borderId="0" xfId="0" quotePrefix="1" applyNumberFormat="1" applyFont="1" applyFill="1" applyBorder="1" applyAlignment="1">
      <alignment horizontal="center"/>
    </xf>
    <xf numFmtId="0" fontId="66" fillId="0" borderId="1" xfId="0" applyFont="1" applyBorder="1" applyAlignment="1">
      <alignment horizontal="center"/>
    </xf>
    <xf numFmtId="0" fontId="67" fillId="0" borderId="0" xfId="0" applyFont="1" applyFill="1" applyBorder="1" applyAlignment="1">
      <alignment horizontal="center"/>
    </xf>
    <xf numFmtId="0" fontId="66" fillId="0" borderId="2" xfId="0" applyFont="1" applyBorder="1"/>
    <xf numFmtId="0" fontId="66" fillId="0" borderId="3" xfId="0" applyFont="1" applyBorder="1"/>
    <xf numFmtId="0" fontId="66" fillId="0" borderId="0" xfId="0" applyFont="1" applyProtection="1">
      <protection locked="0"/>
    </xf>
    <xf numFmtId="0" fontId="66" fillId="0" borderId="2" xfId="0" applyFont="1" applyBorder="1" applyProtection="1">
      <protection locked="0"/>
    </xf>
    <xf numFmtId="185" fontId="66" fillId="2" borderId="2" xfId="0" applyNumberFormat="1" applyFont="1" applyFill="1" applyBorder="1"/>
    <xf numFmtId="185" fontId="66" fillId="2" borderId="3" xfId="0" applyNumberFormat="1" applyFont="1" applyFill="1" applyBorder="1"/>
    <xf numFmtId="0" fontId="66" fillId="0" borderId="3" xfId="0" applyFont="1" applyBorder="1" applyProtection="1">
      <protection locked="0"/>
    </xf>
    <xf numFmtId="0" fontId="66" fillId="0" borderId="3" xfId="0" applyFont="1" applyFill="1" applyBorder="1"/>
    <xf numFmtId="0" fontId="66" fillId="0" borderId="4" xfId="0" applyFont="1" applyBorder="1"/>
    <xf numFmtId="0" fontId="66" fillId="0" borderId="12" xfId="0" applyFont="1" applyBorder="1" applyProtection="1">
      <protection locked="0"/>
    </xf>
    <xf numFmtId="0" fontId="66" fillId="0" borderId="4" xfId="0" applyFont="1" applyBorder="1" applyProtection="1">
      <protection locked="0"/>
    </xf>
    <xf numFmtId="185" fontId="66" fillId="2" borderId="4" xfId="0" applyNumberFormat="1" applyFont="1" applyFill="1" applyBorder="1"/>
    <xf numFmtId="0" fontId="66" fillId="0" borderId="3" xfId="0" applyFont="1" applyFill="1" applyBorder="1" applyProtection="1">
      <protection locked="0"/>
    </xf>
    <xf numFmtId="0" fontId="66" fillId="0" borderId="4" xfId="0" applyFont="1" applyFill="1" applyBorder="1"/>
    <xf numFmtId="0" fontId="67" fillId="0" borderId="19" xfId="0" applyFont="1" applyBorder="1" applyAlignment="1">
      <alignment horizontal="center"/>
    </xf>
    <xf numFmtId="0" fontId="67" fillId="0" borderId="19" xfId="0" applyFont="1" applyBorder="1" applyAlignment="1">
      <alignment horizontal="right"/>
    </xf>
    <xf numFmtId="0" fontId="67" fillId="0" borderId="19" xfId="0" applyFont="1" applyBorder="1"/>
    <xf numFmtId="185" fontId="67" fillId="2" borderId="19" xfId="0" applyNumberFormat="1" applyFont="1" applyFill="1" applyBorder="1"/>
    <xf numFmtId="0" fontId="66" fillId="0" borderId="1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Border="1"/>
    <xf numFmtId="0" fontId="66" fillId="0" borderId="1" xfId="0" applyFont="1" applyBorder="1"/>
    <xf numFmtId="0" fontId="66" fillId="0" borderId="13" xfId="0" applyFont="1" applyBorder="1"/>
    <xf numFmtId="0" fontId="66" fillId="0" borderId="7" xfId="0" applyFont="1" applyBorder="1" applyProtection="1">
      <protection locked="0"/>
    </xf>
    <xf numFmtId="0" fontId="66" fillId="0" borderId="5" xfId="0" applyFont="1" applyBorder="1" applyProtection="1">
      <protection locked="0"/>
    </xf>
    <xf numFmtId="0" fontId="67" fillId="0" borderId="16" xfId="0" applyFont="1" applyBorder="1" applyAlignment="1">
      <alignment horizontal="center"/>
    </xf>
    <xf numFmtId="172" fontId="66" fillId="0" borderId="0" xfId="2" applyNumberFormat="1" applyFont="1" applyAlignment="1">
      <alignment horizontal="center"/>
    </xf>
    <xf numFmtId="0" fontId="66" fillId="0" borderId="13" xfId="0" applyFont="1" applyBorder="1" applyAlignment="1">
      <alignment horizontal="center"/>
    </xf>
    <xf numFmtId="185" fontId="66" fillId="9" borderId="3" xfId="0" applyNumberFormat="1" applyFont="1" applyFill="1" applyBorder="1"/>
    <xf numFmtId="185" fontId="66" fillId="9" borderId="4" xfId="0" applyNumberFormat="1" applyFont="1" applyFill="1" applyBorder="1"/>
    <xf numFmtId="185" fontId="67" fillId="9" borderId="19" xfId="0" applyNumberFormat="1" applyFont="1" applyFill="1" applyBorder="1"/>
    <xf numFmtId="185" fontId="66" fillId="9" borderId="2" xfId="0" applyNumberFormat="1" applyFont="1" applyFill="1" applyBorder="1"/>
    <xf numFmtId="185" fontId="66" fillId="9" borderId="1" xfId="0" applyNumberFormat="1" applyFont="1" applyFill="1" applyBorder="1"/>
    <xf numFmtId="185" fontId="66" fillId="4" borderId="3" xfId="0" applyNumberFormat="1" applyFont="1" applyFill="1" applyBorder="1"/>
    <xf numFmtId="185" fontId="66" fillId="4" borderId="4" xfId="0" applyNumberFormat="1" applyFont="1" applyFill="1" applyBorder="1"/>
    <xf numFmtId="185" fontId="67" fillId="4" borderId="19" xfId="0" applyNumberFormat="1" applyFont="1" applyFill="1" applyBorder="1"/>
    <xf numFmtId="185" fontId="66" fillId="4" borderId="1" xfId="0" applyNumberFormat="1" applyFont="1" applyFill="1" applyBorder="1"/>
    <xf numFmtId="185" fontId="66" fillId="10" borderId="2" xfId="0" applyNumberFormat="1" applyFont="1" applyFill="1" applyBorder="1"/>
    <xf numFmtId="185" fontId="66" fillId="10" borderId="3" xfId="0" applyNumberFormat="1" applyFont="1" applyFill="1" applyBorder="1"/>
    <xf numFmtId="185" fontId="66" fillId="10" borderId="4" xfId="0" applyNumberFormat="1" applyFont="1" applyFill="1" applyBorder="1"/>
    <xf numFmtId="185" fontId="67" fillId="10" borderId="19" xfId="0" applyNumberFormat="1" applyFont="1" applyFill="1" applyBorder="1"/>
    <xf numFmtId="0" fontId="66" fillId="11" borderId="2" xfId="0" applyFont="1" applyFill="1" applyBorder="1"/>
    <xf numFmtId="0" fontId="66" fillId="11" borderId="3" xfId="0" applyFont="1" applyFill="1" applyBorder="1"/>
    <xf numFmtId="0" fontId="66" fillId="11" borderId="4" xfId="0" applyFont="1" applyFill="1" applyBorder="1"/>
    <xf numFmtId="0" fontId="67" fillId="11" borderId="19" xfId="0" applyFont="1" applyFill="1" applyBorder="1"/>
    <xf numFmtId="0" fontId="66" fillId="11" borderId="5" xfId="0" applyFont="1" applyFill="1" applyBorder="1"/>
    <xf numFmtId="0" fontId="66" fillId="11" borderId="8" xfId="0" applyFont="1" applyFill="1" applyBorder="1"/>
    <xf numFmtId="0" fontId="66" fillId="11" borderId="10" xfId="0" applyFont="1" applyFill="1" applyBorder="1"/>
    <xf numFmtId="0" fontId="67" fillId="11" borderId="5" xfId="0" applyFont="1" applyFill="1" applyBorder="1" applyAlignment="1">
      <alignment horizontal="center" vertical="center"/>
    </xf>
    <xf numFmtId="0" fontId="66" fillId="11" borderId="1" xfId="0" applyFont="1" applyFill="1" applyBorder="1"/>
    <xf numFmtId="0" fontId="67" fillId="11" borderId="21" xfId="0" applyFont="1" applyFill="1" applyBorder="1"/>
    <xf numFmtId="0" fontId="69" fillId="11" borderId="10" xfId="0" applyFont="1" applyFill="1" applyBorder="1" applyAlignment="1">
      <alignment horizontal="center" vertical="center"/>
    </xf>
    <xf numFmtId="0" fontId="66" fillId="11" borderId="15" xfId="0" applyFont="1" applyFill="1" applyBorder="1"/>
    <xf numFmtId="0" fontId="67" fillId="0" borderId="20" xfId="0" applyFont="1" applyBorder="1"/>
    <xf numFmtId="0" fontId="66" fillId="0" borderId="9" xfId="0" applyFont="1" applyBorder="1" applyProtection="1">
      <protection locked="0"/>
    </xf>
    <xf numFmtId="49" fontId="67" fillId="0" borderId="3" xfId="0" quotePrefix="1" applyNumberFormat="1" applyFont="1" applyFill="1" applyBorder="1" applyAlignment="1">
      <alignment horizontal="center"/>
    </xf>
    <xf numFmtId="0" fontId="69" fillId="0" borderId="3" xfId="0" applyFont="1" applyFill="1" applyBorder="1" applyAlignment="1">
      <alignment horizontal="center" wrapText="1"/>
    </xf>
    <xf numFmtId="0" fontId="67" fillId="0" borderId="3" xfId="0" applyFont="1" applyFill="1" applyBorder="1"/>
    <xf numFmtId="182" fontId="66" fillId="0" borderId="3" xfId="0" quotePrefix="1" applyNumberFormat="1" applyFont="1" applyFill="1" applyBorder="1" applyAlignment="1">
      <alignment horizontal="center"/>
    </xf>
    <xf numFmtId="0" fontId="67" fillId="0" borderId="3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/>
    </xf>
    <xf numFmtId="0" fontId="72" fillId="3" borderId="3" xfId="0" applyFont="1" applyFill="1" applyBorder="1" applyAlignment="1">
      <alignment horizontal="right"/>
    </xf>
    <xf numFmtId="0" fontId="72" fillId="3" borderId="4" xfId="0" applyFont="1" applyFill="1" applyBorder="1" applyAlignment="1">
      <alignment horizontal="right"/>
    </xf>
    <xf numFmtId="169" fontId="72" fillId="3" borderId="19" xfId="1" applyNumberFormat="1" applyFont="1" applyFill="1" applyBorder="1" applyAlignment="1">
      <alignment horizontal="right"/>
    </xf>
    <xf numFmtId="1" fontId="72" fillId="3" borderId="3" xfId="0" applyNumberFormat="1" applyFont="1" applyFill="1" applyBorder="1" applyAlignment="1">
      <alignment horizontal="right"/>
    </xf>
    <xf numFmtId="1" fontId="72" fillId="3" borderId="1" xfId="0" applyNumberFormat="1" applyFont="1" applyFill="1" applyBorder="1" applyAlignment="1">
      <alignment horizontal="right"/>
    </xf>
    <xf numFmtId="169" fontId="72" fillId="3" borderId="19" xfId="0" applyNumberFormat="1" applyFont="1" applyFill="1" applyBorder="1"/>
    <xf numFmtId="0" fontId="68" fillId="3" borderId="5" xfId="0" applyFont="1" applyFill="1" applyBorder="1" applyAlignment="1">
      <alignment horizontal="center" vertical="center"/>
    </xf>
    <xf numFmtId="0" fontId="73" fillId="3" borderId="4" xfId="0" applyFont="1" applyFill="1" applyBorder="1" applyAlignment="1">
      <alignment horizontal="center" vertical="center"/>
    </xf>
    <xf numFmtId="0" fontId="74" fillId="3" borderId="5" xfId="0" applyFont="1" applyFill="1" applyBorder="1" applyAlignment="1">
      <alignment horizontal="center" vertical="center"/>
    </xf>
    <xf numFmtId="185" fontId="66" fillId="4" borderId="8" xfId="0" applyNumberFormat="1" applyFont="1" applyFill="1" applyBorder="1"/>
    <xf numFmtId="0" fontId="66" fillId="0" borderId="9" xfId="0" applyFont="1" applyFill="1" applyBorder="1"/>
    <xf numFmtId="185" fontId="66" fillId="9" borderId="0" xfId="0" applyNumberFormat="1" applyFont="1" applyFill="1" applyBorder="1"/>
    <xf numFmtId="185" fontId="66" fillId="4" borderId="10" xfId="0" applyNumberFormat="1" applyFont="1" applyFill="1" applyBorder="1"/>
    <xf numFmtId="185" fontId="66" fillId="4" borderId="15" xfId="0" applyNumberFormat="1" applyFont="1" applyFill="1" applyBorder="1"/>
    <xf numFmtId="185" fontId="66" fillId="9" borderId="19" xfId="0" applyNumberFormat="1" applyFont="1" applyFill="1" applyBorder="1"/>
    <xf numFmtId="0" fontId="66" fillId="0" borderId="5" xfId="0" applyFont="1" applyBorder="1"/>
    <xf numFmtId="0" fontId="66" fillId="0" borderId="8" xfId="0" applyFont="1" applyBorder="1"/>
    <xf numFmtId="0" fontId="66" fillId="0" borderId="14" xfId="0" applyFont="1" applyBorder="1"/>
    <xf numFmtId="0" fontId="66" fillId="0" borderId="15" xfId="0" applyFont="1" applyFill="1" applyBorder="1" applyAlignment="1">
      <alignment horizontal="center" vertical="center"/>
    </xf>
    <xf numFmtId="0" fontId="67" fillId="0" borderId="21" xfId="0" applyFont="1" applyBorder="1"/>
    <xf numFmtId="0" fontId="67" fillId="0" borderId="9" xfId="0" applyFont="1" applyFill="1" applyBorder="1" applyAlignment="1">
      <alignment horizontal="center" vertical="center"/>
    </xf>
    <xf numFmtId="0" fontId="69" fillId="0" borderId="9" xfId="0" applyFont="1" applyFill="1" applyBorder="1" applyAlignment="1">
      <alignment horizontal="center" vertical="center"/>
    </xf>
    <xf numFmtId="0" fontId="67" fillId="11" borderId="2" xfId="0" applyFont="1" applyFill="1" applyBorder="1" applyAlignment="1">
      <alignment horizontal="center" vertical="center"/>
    </xf>
    <xf numFmtId="0" fontId="69" fillId="11" borderId="4" xfId="0" applyFont="1" applyFill="1" applyBorder="1" applyAlignment="1">
      <alignment horizontal="center" vertical="center"/>
    </xf>
    <xf numFmtId="0" fontId="78" fillId="13" borderId="5" xfId="0" applyFont="1" applyFill="1" applyBorder="1" applyAlignment="1">
      <alignment horizontal="center" vertical="center"/>
    </xf>
    <xf numFmtId="0" fontId="79" fillId="13" borderId="4" xfId="0" applyFont="1" applyFill="1" applyBorder="1" applyAlignment="1">
      <alignment horizontal="center" vertical="center"/>
    </xf>
    <xf numFmtId="0" fontId="80" fillId="13" borderId="3" xfId="0" applyFont="1" applyFill="1" applyBorder="1" applyAlignment="1">
      <alignment horizontal="right"/>
    </xf>
    <xf numFmtId="0" fontId="80" fillId="13" borderId="4" xfId="0" applyFont="1" applyFill="1" applyBorder="1" applyAlignment="1">
      <alignment horizontal="right"/>
    </xf>
    <xf numFmtId="169" fontId="80" fillId="13" borderId="19" xfId="1" applyNumberFormat="1" applyFont="1" applyFill="1" applyBorder="1" applyAlignment="1">
      <alignment horizontal="right"/>
    </xf>
    <xf numFmtId="1" fontId="80" fillId="13" borderId="3" xfId="0" applyNumberFormat="1" applyFont="1" applyFill="1" applyBorder="1" applyAlignment="1">
      <alignment horizontal="right"/>
    </xf>
    <xf numFmtId="1" fontId="80" fillId="13" borderId="1" xfId="0" applyNumberFormat="1" applyFont="1" applyFill="1" applyBorder="1" applyAlignment="1">
      <alignment horizontal="right"/>
    </xf>
    <xf numFmtId="169" fontId="80" fillId="13" borderId="19" xfId="0" applyNumberFormat="1" applyFont="1" applyFill="1" applyBorder="1"/>
    <xf numFmtId="169" fontId="80" fillId="0" borderId="9" xfId="1" applyNumberFormat="1" applyFont="1" applyFill="1" applyBorder="1" applyAlignment="1">
      <alignment horizontal="right"/>
    </xf>
    <xf numFmtId="0" fontId="67" fillId="0" borderId="5" xfId="0" applyFont="1" applyFill="1" applyBorder="1" applyAlignment="1">
      <alignment horizontal="right"/>
    </xf>
    <xf numFmtId="0" fontId="67" fillId="0" borderId="6" xfId="0" applyFont="1" applyFill="1" applyBorder="1" applyAlignment="1">
      <alignment horizontal="right"/>
    </xf>
    <xf numFmtId="0" fontId="67" fillId="0" borderId="6" xfId="0" applyFont="1" applyFill="1" applyBorder="1"/>
    <xf numFmtId="185" fontId="67" fillId="0" borderId="6" xfId="0" applyNumberFormat="1" applyFont="1" applyFill="1" applyBorder="1"/>
    <xf numFmtId="0" fontId="67" fillId="0" borderId="8" xfId="0" applyFont="1" applyFill="1" applyBorder="1"/>
    <xf numFmtId="0" fontId="67" fillId="0" borderId="0" xfId="0" applyFont="1" applyFill="1" applyBorder="1"/>
    <xf numFmtId="185" fontId="67" fillId="0" borderId="0" xfId="0" applyNumberFormat="1" applyFont="1" applyFill="1" applyBorder="1"/>
    <xf numFmtId="185" fontId="66" fillId="0" borderId="9" xfId="0" applyNumberFormat="1" applyFont="1" applyFill="1" applyBorder="1"/>
    <xf numFmtId="0" fontId="67" fillId="0" borderId="15" xfId="0" applyFont="1" applyFill="1" applyBorder="1" applyAlignment="1">
      <alignment horizontal="right"/>
    </xf>
    <xf numFmtId="0" fontId="67" fillId="0" borderId="13" xfId="0" applyFont="1" applyFill="1" applyBorder="1" applyAlignment="1">
      <alignment horizontal="right"/>
    </xf>
    <xf numFmtId="0" fontId="81" fillId="0" borderId="0" xfId="0" applyFont="1"/>
    <xf numFmtId="0" fontId="81" fillId="0" borderId="0" xfId="0" applyFont="1" applyAlignment="1">
      <alignment horizontal="center"/>
    </xf>
    <xf numFmtId="0" fontId="82" fillId="13" borderId="2" xfId="0" applyFont="1" applyFill="1" applyBorder="1" applyAlignment="1">
      <alignment horizontal="center" vertical="center"/>
    </xf>
    <xf numFmtId="0" fontId="83" fillId="13" borderId="4" xfId="0" applyFont="1" applyFill="1" applyBorder="1" applyAlignment="1">
      <alignment horizontal="center" vertical="center"/>
    </xf>
    <xf numFmtId="0" fontId="81" fillId="0" borderId="1" xfId="0" applyFont="1" applyBorder="1" applyAlignment="1">
      <alignment horizontal="center"/>
    </xf>
    <xf numFmtId="0" fontId="81" fillId="0" borderId="2" xfId="0" applyFont="1" applyBorder="1"/>
    <xf numFmtId="0" fontId="84" fillId="13" borderId="3" xfId="0" applyFont="1" applyFill="1" applyBorder="1" applyAlignment="1">
      <alignment horizontal="right"/>
    </xf>
    <xf numFmtId="0" fontId="81" fillId="0" borderId="3" xfId="0" applyFont="1" applyBorder="1"/>
    <xf numFmtId="0" fontId="81" fillId="0" borderId="4" xfId="0" applyFont="1" applyBorder="1"/>
    <xf numFmtId="0" fontId="84" fillId="13" borderId="4" xfId="0" applyFont="1" applyFill="1" applyBorder="1" applyAlignment="1">
      <alignment horizontal="right"/>
    </xf>
    <xf numFmtId="0" fontId="81" fillId="0" borderId="3" xfId="0" applyFont="1" applyFill="1" applyBorder="1"/>
    <xf numFmtId="0" fontId="85" fillId="0" borderId="19" xfId="0" applyFont="1" applyBorder="1" applyAlignment="1">
      <alignment horizontal="center"/>
    </xf>
    <xf numFmtId="169" fontId="84" fillId="13" borderId="19" xfId="1" applyNumberFormat="1" applyFont="1" applyFill="1" applyBorder="1" applyAlignment="1">
      <alignment horizontal="right"/>
    </xf>
    <xf numFmtId="0" fontId="81" fillId="0" borderId="0" xfId="0" applyFont="1" applyFill="1" applyBorder="1"/>
    <xf numFmtId="1" fontId="84" fillId="13" borderId="3" xfId="0" applyNumberFormat="1" applyFont="1" applyFill="1" applyBorder="1" applyAlignment="1">
      <alignment horizontal="right"/>
    </xf>
    <xf numFmtId="0" fontId="81" fillId="0" borderId="1" xfId="0" applyFont="1" applyBorder="1"/>
    <xf numFmtId="1" fontId="84" fillId="13" borderId="1" xfId="0" applyNumberFormat="1" applyFont="1" applyFill="1" applyBorder="1" applyAlignment="1">
      <alignment horizontal="right"/>
    </xf>
    <xf numFmtId="0" fontId="85" fillId="0" borderId="16" xfId="0" applyFont="1" applyBorder="1" applyAlignment="1">
      <alignment horizontal="center"/>
    </xf>
    <xf numFmtId="169" fontId="84" fillId="13" borderId="19" xfId="0" applyNumberFormat="1" applyFont="1" applyFill="1" applyBorder="1"/>
    <xf numFmtId="0" fontId="81" fillId="0" borderId="5" xfId="0" applyFont="1" applyBorder="1"/>
    <xf numFmtId="0" fontId="81" fillId="0" borderId="6" xfId="0" applyFont="1" applyBorder="1"/>
    <xf numFmtId="0" fontId="81" fillId="0" borderId="7" xfId="0" applyFont="1" applyBorder="1"/>
    <xf numFmtId="0" fontId="81" fillId="0" borderId="8" xfId="0" applyFont="1" applyBorder="1"/>
    <xf numFmtId="0" fontId="81" fillId="0" borderId="0" xfId="0" applyFont="1" applyBorder="1"/>
    <xf numFmtId="0" fontId="81" fillId="0" borderId="9" xfId="0" applyFont="1" applyBorder="1"/>
    <xf numFmtId="0" fontId="81" fillId="0" borderId="10" xfId="0" applyFont="1" applyBorder="1"/>
    <xf numFmtId="0" fontId="81" fillId="0" borderId="11" xfId="0" applyFont="1" applyBorder="1"/>
    <xf numFmtId="0" fontId="81" fillId="0" borderId="12" xfId="0" applyFont="1" applyBorder="1"/>
    <xf numFmtId="0" fontId="81" fillId="0" borderId="15" xfId="0" applyFont="1" applyBorder="1"/>
    <xf numFmtId="0" fontId="81" fillId="0" borderId="14" xfId="0" applyFont="1" applyBorder="1"/>
    <xf numFmtId="0" fontId="81" fillId="0" borderId="13" xfId="0" applyFont="1" applyBorder="1"/>
    <xf numFmtId="0" fontId="81" fillId="14" borderId="21" xfId="0" applyFont="1" applyFill="1" applyBorder="1"/>
    <xf numFmtId="0" fontId="81" fillId="14" borderId="22" xfId="0" applyFont="1" applyFill="1" applyBorder="1"/>
    <xf numFmtId="0" fontId="81" fillId="14" borderId="20" xfId="0" applyFont="1" applyFill="1" applyBorder="1"/>
    <xf numFmtId="0" fontId="81" fillId="15" borderId="21" xfId="0" applyFont="1" applyFill="1" applyBorder="1"/>
    <xf numFmtId="0" fontId="81" fillId="15" borderId="22" xfId="0" applyFont="1" applyFill="1" applyBorder="1"/>
    <xf numFmtId="0" fontId="81" fillId="15" borderId="20" xfId="0" applyFont="1" applyFill="1" applyBorder="1"/>
    <xf numFmtId="0" fontId="81" fillId="16" borderId="2" xfId="0" applyFont="1" applyFill="1" applyBorder="1"/>
    <xf numFmtId="0" fontId="81" fillId="16" borderId="3" xfId="0" applyFont="1" applyFill="1" applyBorder="1"/>
    <xf numFmtId="0" fontId="81" fillId="16" borderId="4" xfId="0" applyFont="1" applyFill="1" applyBorder="1"/>
    <xf numFmtId="0" fontId="81" fillId="16" borderId="19" xfId="0" applyFont="1" applyFill="1" applyBorder="1"/>
    <xf numFmtId="0" fontId="81" fillId="16" borderId="1" xfId="0" applyFont="1" applyFill="1" applyBorder="1"/>
    <xf numFmtId="0" fontId="69" fillId="16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7" fillId="0" borderId="16" xfId="0" applyFont="1" applyBorder="1"/>
    <xf numFmtId="0" fontId="37" fillId="2" borderId="16" xfId="0" applyFont="1" applyFill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8" fillId="0" borderId="7" xfId="0" applyFont="1" applyBorder="1"/>
    <xf numFmtId="0" fontId="37" fillId="16" borderId="2" xfId="0" applyFont="1" applyFill="1" applyBorder="1" applyAlignment="1">
      <alignment horizontal="center"/>
    </xf>
    <xf numFmtId="0" fontId="38" fillId="16" borderId="26" xfId="0" applyFont="1" applyFill="1" applyBorder="1"/>
    <xf numFmtId="0" fontId="38" fillId="16" borderId="27" xfId="0" applyFont="1" applyFill="1" applyBorder="1"/>
    <xf numFmtId="0" fontId="38" fillId="16" borderId="28" xfId="0" applyFont="1" applyFill="1" applyBorder="1"/>
    <xf numFmtId="0" fontId="38" fillId="16" borderId="29" xfId="0" applyFont="1" applyFill="1" applyBorder="1"/>
    <xf numFmtId="49" fontId="37" fillId="10" borderId="14" xfId="0" applyNumberFormat="1" applyFont="1" applyFill="1" applyBorder="1" applyAlignment="1">
      <alignment horizontal="center"/>
    </xf>
    <xf numFmtId="182" fontId="36" fillId="0" borderId="11" xfId="0" applyNumberFormat="1" applyFont="1" applyBorder="1" applyAlignment="1" applyProtection="1">
      <alignment horizontal="center"/>
      <protection locked="0"/>
    </xf>
    <xf numFmtId="0" fontId="69" fillId="17" borderId="2" xfId="0" applyFont="1" applyFill="1" applyBorder="1" applyAlignment="1">
      <alignment horizontal="center" wrapText="1"/>
    </xf>
    <xf numFmtId="0" fontId="69" fillId="17" borderId="3" xfId="0" applyFont="1" applyFill="1" applyBorder="1" applyAlignment="1">
      <alignment horizontal="center" wrapText="1"/>
    </xf>
    <xf numFmtId="185" fontId="66" fillId="17" borderId="3" xfId="0" applyNumberFormat="1" applyFont="1" applyFill="1" applyBorder="1"/>
    <xf numFmtId="185" fontId="66" fillId="17" borderId="4" xfId="0" applyNumberFormat="1" applyFont="1" applyFill="1" applyBorder="1"/>
    <xf numFmtId="185" fontId="67" fillId="17" borderId="19" xfId="0" applyNumberFormat="1" applyFont="1" applyFill="1" applyBorder="1"/>
    <xf numFmtId="185" fontId="66" fillId="17" borderId="2" xfId="0" applyNumberFormat="1" applyFont="1" applyFill="1" applyBorder="1"/>
    <xf numFmtId="185" fontId="66" fillId="17" borderId="1" xfId="0" applyNumberFormat="1" applyFont="1" applyFill="1" applyBorder="1"/>
    <xf numFmtId="0" fontId="38" fillId="16" borderId="2" xfId="0" applyFont="1" applyFill="1" applyBorder="1"/>
    <xf numFmtId="0" fontId="38" fillId="16" borderId="3" xfId="0" applyFont="1" applyFill="1" applyBorder="1"/>
    <xf numFmtId="0" fontId="37" fillId="16" borderId="3" xfId="0" applyFont="1" applyFill="1" applyBorder="1" applyAlignment="1">
      <alignment horizontal="right"/>
    </xf>
    <xf numFmtId="0" fontId="0" fillId="18" borderId="7" xfId="0" applyFill="1" applyBorder="1"/>
    <xf numFmtId="0" fontId="0" fillId="18" borderId="9" xfId="0" applyFill="1" applyBorder="1"/>
    <xf numFmtId="0" fontId="0" fillId="18" borderId="12" xfId="0" applyFill="1" applyBorder="1"/>
    <xf numFmtId="0" fontId="0" fillId="18" borderId="2" xfId="0" applyFill="1" applyBorder="1"/>
    <xf numFmtId="0" fontId="0" fillId="18" borderId="3" xfId="0" applyFill="1" applyBorder="1"/>
    <xf numFmtId="0" fontId="0" fillId="18" borderId="4" xfId="0" applyFill="1" applyBorder="1"/>
    <xf numFmtId="0" fontId="0" fillId="18" borderId="1" xfId="0" applyFill="1" applyBorder="1" applyAlignment="1">
      <alignment horizontal="center"/>
    </xf>
    <xf numFmtId="0" fontId="0" fillId="18" borderId="0" xfId="0" applyFill="1"/>
    <xf numFmtId="0" fontId="37" fillId="18" borderId="19" xfId="0" applyFont="1" applyFill="1" applyBorder="1"/>
    <xf numFmtId="0" fontId="37" fillId="18" borderId="19" xfId="0" applyFont="1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18" borderId="30" xfId="0" applyFill="1" applyBorder="1"/>
    <xf numFmtId="0" fontId="0" fillId="18" borderId="31" xfId="0" applyFill="1" applyBorder="1"/>
    <xf numFmtId="0" fontId="0" fillId="18" borderId="32" xfId="0" applyFill="1" applyBorder="1"/>
    <xf numFmtId="0" fontId="0" fillId="18" borderId="33" xfId="0" applyFill="1" applyBorder="1"/>
    <xf numFmtId="0" fontId="37" fillId="18" borderId="16" xfId="0" applyFont="1" applyFill="1" applyBorder="1"/>
    <xf numFmtId="0" fontId="0" fillId="18" borderId="34" xfId="0" applyFill="1" applyBorder="1"/>
    <xf numFmtId="0" fontId="0" fillId="18" borderId="35" xfId="0" applyFill="1" applyBorder="1"/>
    <xf numFmtId="0" fontId="81" fillId="0" borderId="0" xfId="0" applyFont="1" applyAlignment="1">
      <alignment wrapText="1"/>
    </xf>
    <xf numFmtId="0" fontId="85" fillId="14" borderId="15" xfId="0" applyFont="1" applyFill="1" applyBorder="1" applyAlignment="1">
      <alignment horizontal="center"/>
    </xf>
    <xf numFmtId="0" fontId="85" fillId="14" borderId="14" xfId="0" applyFont="1" applyFill="1" applyBorder="1" applyAlignment="1">
      <alignment horizontal="center"/>
    </xf>
    <xf numFmtId="0" fontId="85" fillId="14" borderId="13" xfId="0" applyFont="1" applyFill="1" applyBorder="1" applyAlignment="1">
      <alignment horizontal="center"/>
    </xf>
    <xf numFmtId="0" fontId="86" fillId="4" borderId="15" xfId="0" applyFont="1" applyFill="1" applyBorder="1" applyAlignment="1">
      <alignment horizontal="center"/>
    </xf>
    <xf numFmtId="0" fontId="86" fillId="4" borderId="14" xfId="0" applyFont="1" applyFill="1" applyBorder="1" applyAlignment="1">
      <alignment horizontal="center"/>
    </xf>
    <xf numFmtId="0" fontId="86" fillId="4" borderId="13" xfId="0" applyFont="1" applyFill="1" applyBorder="1" applyAlignment="1">
      <alignment horizontal="center"/>
    </xf>
    <xf numFmtId="0" fontId="69" fillId="16" borderId="2" xfId="0" applyFont="1" applyFill="1" applyBorder="1" applyAlignment="1">
      <alignment horizontal="center" wrapText="1"/>
    </xf>
    <xf numFmtId="0" fontId="69" fillId="16" borderId="4" xfId="0" applyFont="1" applyFill="1" applyBorder="1" applyAlignment="1">
      <alignment horizontal="center" wrapText="1"/>
    </xf>
    <xf numFmtId="0" fontId="87" fillId="0" borderId="36" xfId="0" applyFont="1" applyBorder="1" applyAlignment="1">
      <alignment horizontal="center"/>
    </xf>
    <xf numFmtId="0" fontId="87" fillId="0" borderId="37" xfId="0" applyFont="1" applyBorder="1" applyAlignment="1">
      <alignment horizontal="center"/>
    </xf>
    <xf numFmtId="0" fontId="87" fillId="0" borderId="38" xfId="0" applyFont="1" applyBorder="1" applyAlignment="1">
      <alignment horizontal="center"/>
    </xf>
    <xf numFmtId="0" fontId="85" fillId="15" borderId="15" xfId="0" applyFont="1" applyFill="1" applyBorder="1" applyAlignment="1">
      <alignment horizontal="center"/>
    </xf>
    <xf numFmtId="0" fontId="85" fillId="15" borderId="14" xfId="0" applyFont="1" applyFill="1" applyBorder="1" applyAlignment="1">
      <alignment horizontal="center"/>
    </xf>
    <xf numFmtId="0" fontId="85" fillId="15" borderId="13" xfId="0" applyFont="1" applyFill="1" applyBorder="1" applyAlignment="1">
      <alignment horizontal="center"/>
    </xf>
    <xf numFmtId="0" fontId="85" fillId="7" borderId="2" xfId="0" applyFont="1" applyFill="1" applyBorder="1" applyAlignment="1">
      <alignment horizontal="center" vertical="center"/>
    </xf>
    <xf numFmtId="0" fontId="85" fillId="7" borderId="4" xfId="0" applyFont="1" applyFill="1" applyBorder="1" applyAlignment="1">
      <alignment horizontal="center" vertical="center"/>
    </xf>
    <xf numFmtId="0" fontId="69" fillId="11" borderId="2" xfId="0" applyFont="1" applyFill="1" applyBorder="1" applyAlignment="1">
      <alignment horizontal="center" wrapText="1"/>
    </xf>
    <xf numFmtId="0" fontId="69" fillId="11" borderId="4" xfId="0" applyFont="1" applyFill="1" applyBorder="1" applyAlignment="1">
      <alignment horizontal="center" wrapText="1"/>
    </xf>
    <xf numFmtId="0" fontId="69" fillId="4" borderId="2" xfId="0" applyFont="1" applyFill="1" applyBorder="1" applyAlignment="1">
      <alignment horizontal="center" wrapText="1"/>
    </xf>
    <xf numFmtId="0" fontId="69" fillId="4" borderId="4" xfId="0" applyFont="1" applyFill="1" applyBorder="1" applyAlignment="1">
      <alignment horizontal="center" wrapText="1"/>
    </xf>
    <xf numFmtId="0" fontId="69" fillId="9" borderId="2" xfId="0" applyFont="1" applyFill="1" applyBorder="1" applyAlignment="1">
      <alignment horizontal="center" wrapText="1"/>
    </xf>
    <xf numFmtId="0" fontId="69" fillId="9" borderId="4" xfId="0" applyFont="1" applyFill="1" applyBorder="1" applyAlignment="1">
      <alignment horizontal="center" wrapText="1"/>
    </xf>
    <xf numFmtId="0" fontId="69" fillId="4" borderId="15" xfId="0" applyFont="1" applyFill="1" applyBorder="1" applyAlignment="1">
      <alignment horizontal="center"/>
    </xf>
    <xf numFmtId="0" fontId="69" fillId="4" borderId="14" xfId="0" applyFont="1" applyFill="1" applyBorder="1" applyAlignment="1">
      <alignment horizontal="center"/>
    </xf>
    <xf numFmtId="0" fontId="69" fillId="4" borderId="13" xfId="0" applyFont="1" applyFill="1" applyBorder="1" applyAlignment="1">
      <alignment horizontal="center"/>
    </xf>
    <xf numFmtId="0" fontId="69" fillId="10" borderId="2" xfId="0" applyFont="1" applyFill="1" applyBorder="1" applyAlignment="1">
      <alignment horizontal="center" wrapText="1"/>
    </xf>
    <xf numFmtId="0" fontId="69" fillId="10" borderId="4" xfId="0" applyFont="1" applyFill="1" applyBorder="1" applyAlignment="1">
      <alignment horizontal="center" wrapText="1"/>
    </xf>
    <xf numFmtId="182" fontId="66" fillId="12" borderId="36" xfId="0" applyNumberFormat="1" applyFont="1" applyFill="1" applyBorder="1" applyAlignment="1">
      <alignment horizontal="center"/>
    </xf>
    <xf numFmtId="182" fontId="66" fillId="12" borderId="37" xfId="0" quotePrefix="1" applyNumberFormat="1" applyFont="1" applyFill="1" applyBorder="1" applyAlignment="1">
      <alignment horizontal="center"/>
    </xf>
    <xf numFmtId="182" fontId="66" fillId="12" borderId="38" xfId="0" quotePrefix="1" applyNumberFormat="1" applyFont="1" applyFill="1" applyBorder="1" applyAlignment="1">
      <alignment horizontal="center"/>
    </xf>
    <xf numFmtId="182" fontId="66" fillId="10" borderId="36" xfId="0" applyNumberFormat="1" applyFont="1" applyFill="1" applyBorder="1" applyAlignment="1">
      <alignment horizontal="center"/>
    </xf>
    <xf numFmtId="182" fontId="66" fillId="10" borderId="37" xfId="0" quotePrefix="1" applyNumberFormat="1" applyFont="1" applyFill="1" applyBorder="1" applyAlignment="1">
      <alignment horizontal="center"/>
    </xf>
    <xf numFmtId="182" fontId="66" fillId="10" borderId="38" xfId="0" quotePrefix="1" applyNumberFormat="1" applyFont="1" applyFill="1" applyBorder="1" applyAlignment="1">
      <alignment horizontal="center"/>
    </xf>
    <xf numFmtId="182" fontId="66" fillId="12" borderId="36" xfId="0" quotePrefix="1" applyNumberFormat="1" applyFont="1" applyFill="1" applyBorder="1" applyAlignment="1">
      <alignment horizontal="center"/>
    </xf>
    <xf numFmtId="0" fontId="67" fillId="7" borderId="2" xfId="0" applyFont="1" applyFill="1" applyBorder="1" applyAlignment="1">
      <alignment horizontal="center" vertical="center"/>
    </xf>
    <xf numFmtId="0" fontId="67" fillId="7" borderId="4" xfId="0" applyFont="1" applyFill="1" applyBorder="1" applyAlignment="1">
      <alignment horizontal="center" vertical="center"/>
    </xf>
    <xf numFmtId="0" fontId="69" fillId="4" borderId="15" xfId="0" applyFont="1" applyFill="1" applyBorder="1" applyAlignment="1">
      <alignment horizontal="center" vertical="center"/>
    </xf>
    <xf numFmtId="0" fontId="69" fillId="4" borderId="14" xfId="0" applyFont="1" applyFill="1" applyBorder="1" applyAlignment="1">
      <alignment horizontal="center" vertical="center"/>
    </xf>
    <xf numFmtId="182" fontId="66" fillId="12" borderId="15" xfId="0" quotePrefix="1" applyNumberFormat="1" applyFont="1" applyFill="1" applyBorder="1" applyAlignment="1">
      <alignment horizontal="center"/>
    </xf>
    <xf numFmtId="182" fontId="66" fillId="12" borderId="14" xfId="0" quotePrefix="1" applyNumberFormat="1" applyFont="1" applyFill="1" applyBorder="1" applyAlignment="1">
      <alignment horizontal="center"/>
    </xf>
    <xf numFmtId="182" fontId="66" fillId="10" borderId="14" xfId="0" quotePrefix="1" applyNumberFormat="1" applyFont="1" applyFill="1" applyBorder="1" applyAlignment="1">
      <alignment horizontal="center"/>
    </xf>
    <xf numFmtId="182" fontId="66" fillId="10" borderId="13" xfId="0" quotePrefix="1" applyNumberFormat="1" applyFont="1" applyFill="1" applyBorder="1" applyAlignment="1">
      <alignment horizontal="center"/>
    </xf>
    <xf numFmtId="0" fontId="69" fillId="10" borderId="3" xfId="0" applyFont="1" applyFill="1" applyBorder="1" applyAlignment="1">
      <alignment horizontal="center" wrapText="1"/>
    </xf>
    <xf numFmtId="17" fontId="67" fillId="12" borderId="15" xfId="0" quotePrefix="1" applyNumberFormat="1" applyFont="1" applyFill="1" applyBorder="1" applyAlignment="1">
      <alignment horizontal="center"/>
    </xf>
    <xf numFmtId="17" fontId="67" fillId="12" borderId="14" xfId="0" quotePrefix="1" applyNumberFormat="1" applyFont="1" applyFill="1" applyBorder="1" applyAlignment="1">
      <alignment horizontal="center"/>
    </xf>
    <xf numFmtId="17" fontId="67" fillId="12" borderId="13" xfId="0" quotePrefix="1" applyNumberFormat="1" applyFont="1" applyFill="1" applyBorder="1" applyAlignment="1">
      <alignment horizontal="center"/>
    </xf>
    <xf numFmtId="17" fontId="67" fillId="10" borderId="15" xfId="0" quotePrefix="1" applyNumberFormat="1" applyFont="1" applyFill="1" applyBorder="1" applyAlignment="1">
      <alignment horizontal="center"/>
    </xf>
    <xf numFmtId="17" fontId="67" fillId="10" borderId="14" xfId="0" quotePrefix="1" applyNumberFormat="1" applyFont="1" applyFill="1" applyBorder="1" applyAlignment="1">
      <alignment horizontal="center"/>
    </xf>
    <xf numFmtId="17" fontId="67" fillId="10" borderId="13" xfId="0" quotePrefix="1" applyNumberFormat="1" applyFont="1" applyFill="1" applyBorder="1" applyAlignment="1">
      <alignment horizontal="center"/>
    </xf>
    <xf numFmtId="0" fontId="69" fillId="11" borderId="5" xfId="0" applyFont="1" applyFill="1" applyBorder="1" applyAlignment="1">
      <alignment horizontal="center" wrapText="1"/>
    </xf>
    <xf numFmtId="0" fontId="69" fillId="11" borderId="11" xfId="0" applyFont="1" applyFill="1" applyBorder="1" applyAlignment="1">
      <alignment horizontal="center" wrapText="1"/>
    </xf>
    <xf numFmtId="49" fontId="67" fillId="12" borderId="15" xfId="0" quotePrefix="1" applyNumberFormat="1" applyFont="1" applyFill="1" applyBorder="1" applyAlignment="1">
      <alignment horizontal="center"/>
    </xf>
    <xf numFmtId="49" fontId="67" fillId="12" borderId="14" xfId="0" quotePrefix="1" applyNumberFormat="1" applyFont="1" applyFill="1" applyBorder="1" applyAlignment="1">
      <alignment horizontal="center"/>
    </xf>
    <xf numFmtId="49" fontId="67" fillId="12" borderId="13" xfId="0" quotePrefix="1" applyNumberFormat="1" applyFont="1" applyFill="1" applyBorder="1" applyAlignment="1">
      <alignment horizontal="center"/>
    </xf>
    <xf numFmtId="0" fontId="69" fillId="9" borderId="7" xfId="0" applyFont="1" applyFill="1" applyBorder="1" applyAlignment="1">
      <alignment horizontal="center" wrapText="1"/>
    </xf>
    <xf numFmtId="0" fontId="69" fillId="9" borderId="12" xfId="0" applyFont="1" applyFill="1" applyBorder="1" applyAlignment="1">
      <alignment horizontal="center" wrapText="1"/>
    </xf>
    <xf numFmtId="0" fontId="69" fillId="4" borderId="13" xfId="0" applyFont="1" applyFill="1" applyBorder="1" applyAlignment="1">
      <alignment horizontal="center" vertical="center"/>
    </xf>
    <xf numFmtId="0" fontId="66" fillId="0" borderId="36" xfId="0" applyFont="1" applyFill="1" applyBorder="1" applyAlignment="1">
      <alignment horizontal="center"/>
    </xf>
    <xf numFmtId="0" fontId="66" fillId="0" borderId="38" xfId="0" applyFont="1" applyFill="1" applyBorder="1" applyAlignment="1">
      <alignment horizontal="center"/>
    </xf>
    <xf numFmtId="0" fontId="69" fillId="17" borderId="2" xfId="0" applyFont="1" applyFill="1" applyBorder="1" applyAlignment="1">
      <alignment horizontal="center" wrapText="1"/>
    </xf>
    <xf numFmtId="0" fontId="69" fillId="17" borderId="4" xfId="0" applyFont="1" applyFill="1" applyBorder="1" applyAlignment="1">
      <alignment horizontal="center" wrapText="1"/>
    </xf>
    <xf numFmtId="182" fontId="66" fillId="10" borderId="36" xfId="0" quotePrefix="1" applyNumberFormat="1" applyFont="1" applyFill="1" applyBorder="1" applyAlignment="1">
      <alignment horizontal="center"/>
    </xf>
    <xf numFmtId="17" fontId="37" fillId="12" borderId="15" xfId="0" quotePrefix="1" applyNumberFormat="1" applyFont="1" applyFill="1" applyBorder="1" applyAlignment="1">
      <alignment horizontal="center"/>
    </xf>
    <xf numFmtId="17" fontId="37" fillId="12" borderId="14" xfId="0" applyNumberFormat="1" applyFont="1" applyFill="1" applyBorder="1" applyAlignment="1">
      <alignment horizontal="center"/>
    </xf>
    <xf numFmtId="17" fontId="37" fillId="12" borderId="13" xfId="0" applyNumberFormat="1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 wrapText="1"/>
    </xf>
    <xf numFmtId="0" fontId="36" fillId="2" borderId="4" xfId="0" applyFont="1" applyFill="1" applyBorder="1" applyAlignment="1">
      <alignment horizontal="center" wrapText="1"/>
    </xf>
    <xf numFmtId="0" fontId="36" fillId="4" borderId="15" xfId="0" applyFont="1" applyFill="1" applyBorder="1" applyAlignment="1">
      <alignment horizontal="center"/>
    </xf>
    <xf numFmtId="0" fontId="36" fillId="4" borderId="14" xfId="0" applyFont="1" applyFill="1" applyBorder="1" applyAlignment="1">
      <alignment horizontal="center"/>
    </xf>
    <xf numFmtId="0" fontId="36" fillId="4" borderId="13" xfId="0" applyFont="1" applyFill="1" applyBorder="1" applyAlignment="1">
      <alignment horizontal="center"/>
    </xf>
    <xf numFmtId="0" fontId="36" fillId="0" borderId="10" xfId="0" applyFont="1" applyBorder="1" applyAlignment="1" applyProtection="1">
      <alignment horizontal="center"/>
      <protection locked="0"/>
    </xf>
    <xf numFmtId="0" fontId="36" fillId="0" borderId="11" xfId="0" applyFont="1" applyBorder="1" applyAlignment="1" applyProtection="1">
      <alignment horizontal="center"/>
      <protection locked="0"/>
    </xf>
    <xf numFmtId="0" fontId="36" fillId="0" borderId="12" xfId="0" applyFont="1" applyBorder="1" applyAlignment="1" applyProtection="1">
      <alignment horizontal="center"/>
      <protection locked="0"/>
    </xf>
    <xf numFmtId="17" fontId="37" fillId="10" borderId="15" xfId="0" quotePrefix="1" applyNumberFormat="1" applyFont="1" applyFill="1" applyBorder="1" applyAlignment="1">
      <alignment horizontal="center"/>
    </xf>
    <xf numFmtId="49" fontId="37" fillId="10" borderId="14" xfId="0" applyNumberFormat="1" applyFont="1" applyFill="1" applyBorder="1" applyAlignment="1">
      <alignment horizontal="center"/>
    </xf>
    <xf numFmtId="49" fontId="37" fillId="10" borderId="13" xfId="0" applyNumberFormat="1" applyFont="1" applyFill="1" applyBorder="1" applyAlignment="1">
      <alignment horizontal="center"/>
    </xf>
    <xf numFmtId="49" fontId="37" fillId="12" borderId="15" xfId="0" quotePrefix="1" applyNumberFormat="1" applyFont="1" applyFill="1" applyBorder="1" applyAlignment="1">
      <alignment horizontal="center"/>
    </xf>
    <xf numFmtId="49" fontId="37" fillId="12" borderId="14" xfId="0" quotePrefix="1" applyNumberFormat="1" applyFont="1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36" fillId="2" borderId="12" xfId="0" applyFont="1" applyFill="1" applyBorder="1" applyAlignment="1">
      <alignment horizontal="center" wrapText="1"/>
    </xf>
    <xf numFmtId="0" fontId="37" fillId="7" borderId="2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182" fontId="36" fillId="0" borderId="10" xfId="0" applyNumberFormat="1" applyFont="1" applyBorder="1" applyAlignment="1" applyProtection="1">
      <alignment horizontal="center"/>
      <protection locked="0"/>
    </xf>
    <xf numFmtId="182" fontId="36" fillId="0" borderId="11" xfId="0" applyNumberFormat="1" applyFont="1" applyBorder="1" applyAlignment="1" applyProtection="1">
      <alignment horizontal="center"/>
      <protection locked="0"/>
    </xf>
    <xf numFmtId="182" fontId="36" fillId="0" borderId="12" xfId="0" applyNumberFormat="1" applyFont="1" applyBorder="1" applyAlignment="1" applyProtection="1">
      <alignment horizontal="center"/>
      <protection locked="0"/>
    </xf>
    <xf numFmtId="0" fontId="65" fillId="4" borderId="15" xfId="0" applyFont="1" applyFill="1" applyBorder="1" applyAlignment="1">
      <alignment horizontal="center" vertical="center"/>
    </xf>
    <xf numFmtId="0" fontId="65" fillId="4" borderId="14" xfId="0" applyFont="1" applyFill="1" applyBorder="1" applyAlignment="1">
      <alignment horizontal="center" vertical="center"/>
    </xf>
    <xf numFmtId="0" fontId="65" fillId="4" borderId="13" xfId="0" applyFont="1" applyFill="1" applyBorder="1" applyAlignment="1">
      <alignment horizontal="center" vertical="center"/>
    </xf>
    <xf numFmtId="0" fontId="36" fillId="2" borderId="3" xfId="0" applyFont="1" applyFill="1" applyBorder="1" applyAlignment="1">
      <alignment horizontal="center" wrapText="1"/>
    </xf>
    <xf numFmtId="0" fontId="0" fillId="4" borderId="15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6" fillId="0" borderId="2" xfId="0" applyFont="1" applyFill="1" applyBorder="1" applyAlignment="1">
      <alignment horizontal="center" wrapText="1"/>
    </xf>
    <xf numFmtId="0" fontId="36" fillId="0" borderId="4" xfId="0" applyFont="1" applyFill="1" applyBorder="1" applyAlignment="1">
      <alignment horizontal="center" wrapText="1"/>
    </xf>
    <xf numFmtId="182" fontId="36" fillId="0" borderId="36" xfId="0" applyNumberFormat="1" applyFont="1" applyBorder="1" applyAlignment="1">
      <alignment horizontal="center"/>
    </xf>
    <xf numFmtId="182" fontId="36" fillId="0" borderId="37" xfId="0" applyNumberFormat="1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37" fillId="2" borderId="15" xfId="0" applyNumberFormat="1" applyFont="1" applyFill="1" applyBorder="1" applyAlignment="1">
      <alignment horizontal="center"/>
    </xf>
    <xf numFmtId="49" fontId="37" fillId="2" borderId="14" xfId="0" applyNumberFormat="1" applyFont="1" applyFill="1" applyBorder="1" applyAlignment="1">
      <alignment horizontal="center"/>
    </xf>
    <xf numFmtId="49" fontId="37" fillId="2" borderId="13" xfId="0" applyNumberFormat="1" applyFont="1" applyFill="1" applyBorder="1" applyAlignment="1">
      <alignment horizontal="center"/>
    </xf>
    <xf numFmtId="49" fontId="37" fillId="2" borderId="15" xfId="0" quotePrefix="1" applyNumberFormat="1" applyFont="1" applyFill="1" applyBorder="1" applyAlignment="1">
      <alignment horizontal="center"/>
    </xf>
    <xf numFmtId="49" fontId="37" fillId="2" borderId="14" xfId="0" quotePrefix="1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182" fontId="36" fillId="0" borderId="10" xfId="0" applyNumberFormat="1" applyFont="1" applyBorder="1" applyAlignment="1">
      <alignment horizontal="center"/>
    </xf>
    <xf numFmtId="182" fontId="36" fillId="0" borderId="11" xfId="0" applyNumberFormat="1" applyFont="1" applyBorder="1" applyAlignment="1">
      <alignment horizontal="center"/>
    </xf>
    <xf numFmtId="182" fontId="36" fillId="0" borderId="12" xfId="0" applyNumberFormat="1" applyFont="1" applyBorder="1" applyAlignment="1">
      <alignment horizontal="center"/>
    </xf>
    <xf numFmtId="0" fontId="0" fillId="0" borderId="12" xfId="0" applyBorder="1" applyAlignment="1"/>
    <xf numFmtId="49" fontId="37" fillId="2" borderId="13" xfId="0" quotePrefix="1" applyNumberFormat="1" applyFont="1" applyFill="1" applyBorder="1" applyAlignment="1">
      <alignment horizontal="center"/>
    </xf>
    <xf numFmtId="182" fontId="36" fillId="0" borderId="38" xfId="0" applyNumberFormat="1" applyFont="1" applyBorder="1" applyAlignment="1">
      <alignment horizontal="center"/>
    </xf>
    <xf numFmtId="0" fontId="36" fillId="0" borderId="15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0" fontId="75" fillId="16" borderId="5" xfId="0" applyFont="1" applyFill="1" applyBorder="1" applyAlignment="1">
      <alignment horizontal="center" wrapText="1"/>
    </xf>
    <xf numFmtId="0" fontId="75" fillId="16" borderId="8" xfId="0" applyFont="1" applyFill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54" fillId="6" borderId="15" xfId="0" applyFont="1" applyFill="1" applyBorder="1" applyAlignment="1">
      <alignment horizontal="center" vertical="center" wrapText="1"/>
    </xf>
    <xf numFmtId="0" fontId="54" fillId="6" borderId="13" xfId="0" applyFont="1" applyFill="1" applyBorder="1" applyAlignment="1"/>
    <xf numFmtId="0" fontId="20" fillId="0" borderId="5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10" xfId="0" applyBorder="1" applyAlignment="1"/>
    <xf numFmtId="0" fontId="2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5" fillId="0" borderId="15" xfId="0" applyFont="1" applyBorder="1" applyAlignment="1">
      <alignment horizontal="center" vertical="center"/>
    </xf>
    <xf numFmtId="0" fontId="55" fillId="0" borderId="14" xfId="0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57" fillId="2" borderId="15" xfId="0" applyFont="1" applyFill="1" applyBorder="1" applyAlignment="1">
      <alignment horizontal="center" vertical="center" wrapText="1"/>
    </xf>
    <xf numFmtId="0" fontId="57" fillId="2" borderId="13" xfId="0" applyFont="1" applyFill="1" applyBorder="1" applyAlignment="1"/>
    <xf numFmtId="0" fontId="58" fillId="2" borderId="15" xfId="0" applyFont="1" applyFill="1" applyBorder="1" applyAlignment="1">
      <alignment horizontal="center" vertical="center" wrapText="1"/>
    </xf>
    <xf numFmtId="0" fontId="58" fillId="2" borderId="13" xfId="0" applyFont="1" applyFill="1" applyBorder="1" applyAlignment="1"/>
    <xf numFmtId="0" fontId="32" fillId="0" borderId="15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justify" wrapText="1"/>
    </xf>
    <xf numFmtId="0" fontId="0" fillId="0" borderId="6" xfId="0" applyBorder="1" applyAlignment="1">
      <alignment horizontal="center" vertical="justify" wrapText="1"/>
    </xf>
    <xf numFmtId="0" fontId="0" fillId="0" borderId="7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20" fillId="0" borderId="15" xfId="0" applyFont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0" fillId="0" borderId="13" xfId="0" applyBorder="1" applyAlignment="1">
      <alignment horizontal="center" vertical="justify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 textRotation="90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2" fillId="0" borderId="2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9" fontId="3" fillId="0" borderId="15" xfId="2" applyFont="1" applyBorder="1" applyAlignment="1">
      <alignment horizontal="center"/>
    </xf>
    <xf numFmtId="9" fontId="3" fillId="0" borderId="14" xfId="2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worksheet" Target="worksheets/sheet11.xml"/><Relationship Id="rId18" Type="http://schemas.openxmlformats.org/officeDocument/2006/relationships/chartsheet" Target="chartsheets/sheet7.xml"/><Relationship Id="rId3" Type="http://schemas.openxmlformats.org/officeDocument/2006/relationships/worksheet" Target="worksheets/sheet2.xml"/><Relationship Id="rId21" Type="http://schemas.openxmlformats.org/officeDocument/2006/relationships/chartsheet" Target="chartsheets/sheet10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0.xml"/><Relationship Id="rId17" Type="http://schemas.openxmlformats.org/officeDocument/2006/relationships/chartsheet" Target="chartsheets/sheet6.xml"/><Relationship Id="rId25" Type="http://schemas.openxmlformats.org/officeDocument/2006/relationships/calcChain" Target="calcChain.xml"/><Relationship Id="rId2" Type="http://schemas.openxmlformats.org/officeDocument/2006/relationships/worksheet" Target="worksheets/sheet1.xml"/><Relationship Id="rId16" Type="http://schemas.openxmlformats.org/officeDocument/2006/relationships/chartsheet" Target="chartsheets/sheet5.xml"/><Relationship Id="rId20" Type="http://schemas.openxmlformats.org/officeDocument/2006/relationships/chartsheet" Target="chartsheets/sheet9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9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5" Type="http://schemas.openxmlformats.org/officeDocument/2006/relationships/chartsheet" Target="chartsheets/sheet4.xml"/><Relationship Id="rId23" Type="http://schemas.openxmlformats.org/officeDocument/2006/relationships/styles" Target="styles.xml"/><Relationship Id="rId10" Type="http://schemas.openxmlformats.org/officeDocument/2006/relationships/chartsheet" Target="chartsheets/sheet2.xml"/><Relationship Id="rId19" Type="http://schemas.openxmlformats.org/officeDocument/2006/relationships/chartsheet" Target="chartsheets/sheet8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4" Type="http://schemas.openxmlformats.org/officeDocument/2006/relationships/chartsheet" Target="chartsheets/sheet3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200"/>
              <a:t>Erie County</a:t>
            </a:r>
            <a:r>
              <a:rPr lang="en-US" sz="1200" baseline="0"/>
              <a:t> Technical School</a:t>
            </a:r>
          </a:p>
          <a:p>
            <a:pPr>
              <a:defRPr/>
            </a:pPr>
            <a:r>
              <a:rPr lang="en-US" sz="1200" baseline="0"/>
              <a:t>Analysis of Enrollment Data</a:t>
            </a:r>
          </a:p>
          <a:p>
            <a:pPr>
              <a:defRPr/>
            </a:pPr>
            <a:r>
              <a:rPr lang="en-US" sz="1200" baseline="0"/>
              <a:t>Differences Due to Application Forms?</a:t>
            </a:r>
          </a:p>
          <a:p>
            <a:pPr>
              <a:defRPr/>
            </a:pPr>
            <a:r>
              <a:rPr lang="en-US" sz="1200" baseline="0"/>
              <a:t>Changes in Enrollments--First Semester</a:t>
            </a:r>
            <a:endParaRPr lang="en-US" sz="1200"/>
          </a:p>
        </c:rich>
      </c:tx>
    </c:title>
    <c:plotArea>
      <c:layout>
        <c:manualLayout>
          <c:layoutTarget val="inner"/>
          <c:xMode val="edge"/>
          <c:yMode val="edge"/>
          <c:x val="4.9614112458654908E-2"/>
          <c:y val="0.14425770308123248"/>
          <c:w val="0.82690187431091511"/>
          <c:h val="0.72829131652661061"/>
        </c:manualLayout>
      </c:layout>
      <c:barChart>
        <c:barDir val="col"/>
        <c:grouping val="stacked"/>
        <c:ser>
          <c:idx val="0"/>
          <c:order val="0"/>
          <c:tx>
            <c:strRef>
              <c:f>'Enrollment Changes Aug-Sept'!$C$41</c:f>
              <c:strCache>
                <c:ptCount val="1"/>
                <c:pt idx="0">
                  <c:v>1st Level</c:v>
                </c:pt>
              </c:strCache>
            </c:strRef>
          </c:tx>
          <c:dLbls>
            <c:dLbl>
              <c:idx val="1"/>
              <c:layout>
                <c:manualLayout>
                  <c:x val="0"/>
                  <c:y val="-1.3071895424836602E-2"/>
                </c:manualLayout>
              </c:layout>
              <c:dLblPos val="ctr"/>
              <c:showVal val="1"/>
              <c:showSerName val="1"/>
              <c:separator>
</c:separator>
            </c:dLbl>
            <c:txPr>
              <a:bodyPr/>
              <a:lstStyle/>
              <a:p>
                <a:pPr>
                  <a:defRPr b="0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Aug-Sept'!$C$42:$C$49</c:f>
              <c:numCache>
                <c:formatCode>General</c:formatCode>
                <c:ptCount val="8"/>
                <c:pt idx="0">
                  <c:v>10</c:v>
                </c:pt>
                <c:pt idx="1">
                  <c:v>4</c:v>
                </c:pt>
                <c:pt idx="2">
                  <c:v>-9</c:v>
                </c:pt>
                <c:pt idx="3">
                  <c:v>-17</c:v>
                </c:pt>
                <c:pt idx="4">
                  <c:v>-17</c:v>
                </c:pt>
                <c:pt idx="5">
                  <c:v>-19</c:v>
                </c:pt>
                <c:pt idx="7">
                  <c:v>-6</c:v>
                </c:pt>
              </c:numCache>
            </c:numRef>
          </c:val>
        </c:ser>
        <c:ser>
          <c:idx val="1"/>
          <c:order val="1"/>
          <c:tx>
            <c:strRef>
              <c:f>'Enrollment Changes Aug-Sept'!$D$41</c:f>
              <c:strCache>
                <c:ptCount val="1"/>
                <c:pt idx="0">
                  <c:v>2nd Level</c:v>
                </c:pt>
              </c:strCache>
            </c:strRef>
          </c:tx>
          <c:dLbls>
            <c:dLbl>
              <c:idx val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</c:dLbl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Aug-Sept'!$D$42:$D$49</c:f>
              <c:numCache>
                <c:formatCode>General</c:formatCode>
                <c:ptCount val="8"/>
                <c:pt idx="0">
                  <c:v>-18</c:v>
                </c:pt>
                <c:pt idx="1">
                  <c:v>-26</c:v>
                </c:pt>
                <c:pt idx="2">
                  <c:v>-23</c:v>
                </c:pt>
                <c:pt idx="3">
                  <c:v>-21</c:v>
                </c:pt>
                <c:pt idx="4">
                  <c:v>-11</c:v>
                </c:pt>
                <c:pt idx="5">
                  <c:v>-5</c:v>
                </c:pt>
                <c:pt idx="7">
                  <c:v>-34</c:v>
                </c:pt>
              </c:numCache>
            </c:numRef>
          </c:val>
        </c:ser>
        <c:ser>
          <c:idx val="2"/>
          <c:order val="2"/>
          <c:tx>
            <c:strRef>
              <c:f>'Enrollment Changes Aug-Sept'!$E$41</c:f>
              <c:strCache>
                <c:ptCount val="1"/>
                <c:pt idx="0">
                  <c:v>3rd Level</c:v>
                </c:pt>
              </c:strCache>
            </c:strRef>
          </c:tx>
          <c:dLbls>
            <c:dLbl>
              <c:idx val="1"/>
              <c:layout>
                <c:manualLayout>
                  <c:x val="0"/>
                  <c:y val="-5.6020938559150696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2"/>
              <c:layout>
                <c:manualLayout>
                  <c:x val="0"/>
                  <c:y val="1.4704044347397753E-7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3"/>
              <c:layout>
                <c:manualLayout>
                  <c:x val="-1.1575179342934944E-7"/>
                  <c:y val="-1.8672665916760404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4"/>
              <c:layout>
                <c:manualLayout>
                  <c:x val="0"/>
                  <c:y val="1.4704044347397753E-7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5"/>
              <c:layout>
                <c:manualLayout>
                  <c:x val="0"/>
                  <c:y val="-1.120418771183013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Aug-Sept'!$E$42:$E$49</c:f>
              <c:numCache>
                <c:formatCode>General</c:formatCode>
                <c:ptCount val="8"/>
                <c:pt idx="0">
                  <c:v>-8</c:v>
                </c:pt>
                <c:pt idx="1">
                  <c:v>-13</c:v>
                </c:pt>
                <c:pt idx="2">
                  <c:v>-7</c:v>
                </c:pt>
                <c:pt idx="3">
                  <c:v>-6</c:v>
                </c:pt>
                <c:pt idx="4">
                  <c:v>-9</c:v>
                </c:pt>
                <c:pt idx="5">
                  <c:v>-3</c:v>
                </c:pt>
                <c:pt idx="7">
                  <c:v>-25</c:v>
                </c:pt>
              </c:numCache>
            </c:numRef>
          </c:val>
        </c:ser>
        <c:overlap val="100"/>
        <c:axId val="111785088"/>
        <c:axId val="111786624"/>
      </c:barChart>
      <c:catAx>
        <c:axId val="111785088"/>
        <c:scaling>
          <c:orientation val="minMax"/>
        </c:scaling>
        <c:axPos val="b"/>
        <c:majorGridlines>
          <c:spPr>
            <a:ln w="19050"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tickLblPos val="low"/>
        <c:spPr>
          <a:ln>
            <a:solidFill>
              <a:schemeClr val="accent6">
                <a:lumMod val="75000"/>
              </a:schemeClr>
            </a:solidFill>
          </a:ln>
        </c:spPr>
        <c:crossAx val="111786624"/>
        <c:crosses val="autoZero"/>
        <c:auto val="1"/>
        <c:lblAlgn val="ctr"/>
        <c:lblOffset val="100"/>
      </c:catAx>
      <c:valAx>
        <c:axId val="111786624"/>
        <c:scaling>
          <c:orientation val="minMax"/>
        </c:scaling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General" sourceLinked="1"/>
        <c:tickLblPos val="nextTo"/>
        <c:crossAx val="1117850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3392226148409887"/>
          <c:y val="0.94949494949494939"/>
          <c:w val="0.30300353356890458"/>
          <c:h val="3.8159371492704819E-2"/>
        </c:manualLayout>
      </c:layout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</c:chart>
  <c:spPr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Retention History
2002 to 2005</a:t>
            </a:r>
          </a:p>
        </c:rich>
      </c:tx>
      <c:layout>
        <c:manualLayout>
          <c:xMode val="edge"/>
          <c:yMode val="edge"/>
          <c:x val="0.370699180997024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0200668896321072E-2"/>
          <c:y val="0.14893617021276595"/>
          <c:w val="0.93868450390189517"/>
          <c:h val="0.79541734860883795"/>
        </c:manualLayout>
      </c:layout>
      <c:barChart>
        <c:barDir val="col"/>
        <c:grouping val="clustered"/>
        <c:ser>
          <c:idx val="0"/>
          <c:order val="0"/>
          <c:tx>
            <c:strRef>
              <c:f>Combo!$W$29</c:f>
              <c:strCache>
                <c:ptCount val="1"/>
                <c:pt idx="0">
                  <c:v>2003-2004 to 2004-2005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cat>
            <c:multiLvlStrRef>
              <c:f>Combo!$X$4:$Z$4</c:f>
            </c:multiLvlStrRef>
          </c:cat>
          <c:val>
            <c:numRef>
              <c:f>Combo!$X$30:$Z$30</c:f>
            </c:numRef>
          </c:val>
        </c:ser>
        <c:ser>
          <c:idx val="1"/>
          <c:order val="1"/>
          <c:tx>
            <c:strRef>
              <c:f>Combo!$AP$29</c:f>
              <c:strCache>
                <c:ptCount val="1"/>
                <c:pt idx="0">
                  <c:v>2002-2003 to 2003-2004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Combo!$AQ$30:$AS$30</c:f>
            </c:numRef>
          </c:val>
        </c:ser>
        <c:ser>
          <c:idx val="2"/>
          <c:order val="2"/>
          <c:tx>
            <c:strRef>
              <c:f>Combo!$BC$29</c:f>
              <c:strCache>
                <c:ptCount val="1"/>
                <c:pt idx="0">
                  <c:v>2001-2002 to 2002-2003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Combo!$BD$30:$BF$30</c:f>
            </c:numRef>
          </c:val>
        </c:ser>
        <c:gapWidth val="180"/>
        <c:axId val="113889664"/>
        <c:axId val="113891584"/>
      </c:barChart>
      <c:catAx>
        <c:axId val="113889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Program Level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891584"/>
        <c:crosses val="autoZero"/>
        <c:auto val="1"/>
        <c:lblAlgn val="ctr"/>
        <c:lblOffset val="100"/>
        <c:tickMarkSkip val="1"/>
      </c:catAx>
      <c:valAx>
        <c:axId val="11389158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Percent Retained</a:t>
                </a:r>
              </a:p>
            </c:rich>
          </c:tx>
          <c:spPr>
            <a:noFill/>
            <a:ln w="25400">
              <a:noFill/>
            </a:ln>
          </c:spPr>
        </c:title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8896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5-Year School District Enrollment History</a:t>
            </a:r>
          </a:p>
        </c:rich>
      </c:tx>
      <c:layout>
        <c:manualLayout>
          <c:xMode val="edge"/>
          <c:yMode val="edge"/>
          <c:x val="0.35627091764031171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594202898550725"/>
          <c:y val="9.6563011456628475E-2"/>
          <c:w val="0.86622073578595316"/>
          <c:h val="0.58265139116202946"/>
        </c:manualLayout>
      </c:layout>
      <c:barChart>
        <c:barDir val="col"/>
        <c:grouping val="clustered"/>
        <c:ser>
          <c:idx val="4"/>
          <c:order val="0"/>
          <c:tx>
            <c:v>2004-2005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Districts!$C$4:$C$14</c:f>
              <c:numCache>
                <c:formatCode>0</c:formatCode>
                <c:ptCount val="11"/>
                <c:pt idx="0">
                  <c:v>44</c:v>
                </c:pt>
                <c:pt idx="1">
                  <c:v>71</c:v>
                </c:pt>
                <c:pt idx="2">
                  <c:v>65</c:v>
                </c:pt>
                <c:pt idx="3">
                  <c:v>60</c:v>
                </c:pt>
                <c:pt idx="4">
                  <c:v>80</c:v>
                </c:pt>
                <c:pt idx="5">
                  <c:v>33</c:v>
                </c:pt>
                <c:pt idx="6">
                  <c:v>200</c:v>
                </c:pt>
                <c:pt idx="7">
                  <c:v>102</c:v>
                </c:pt>
                <c:pt idx="8">
                  <c:v>74</c:v>
                </c:pt>
                <c:pt idx="9">
                  <c:v>88</c:v>
                </c:pt>
                <c:pt idx="10">
                  <c:v>58</c:v>
                </c:pt>
              </c:numCache>
            </c:numRef>
          </c:val>
        </c:ser>
        <c:ser>
          <c:idx val="0"/>
          <c:order val="1"/>
          <c:tx>
            <c:v>2003-2004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Districts!$F$4:$F$14</c:f>
              <c:numCache>
                <c:formatCode>General</c:formatCode>
                <c:ptCount val="11"/>
                <c:pt idx="0">
                  <c:v>44</c:v>
                </c:pt>
                <c:pt idx="1">
                  <c:v>68</c:v>
                </c:pt>
                <c:pt idx="2">
                  <c:v>72</c:v>
                </c:pt>
                <c:pt idx="3">
                  <c:v>46</c:v>
                </c:pt>
                <c:pt idx="4">
                  <c:v>57</c:v>
                </c:pt>
                <c:pt idx="5">
                  <c:v>22</c:v>
                </c:pt>
                <c:pt idx="6">
                  <c:v>174</c:v>
                </c:pt>
                <c:pt idx="7">
                  <c:v>93</c:v>
                </c:pt>
                <c:pt idx="8">
                  <c:v>76</c:v>
                </c:pt>
                <c:pt idx="9">
                  <c:v>46</c:v>
                </c:pt>
                <c:pt idx="10">
                  <c:v>75</c:v>
                </c:pt>
              </c:numCache>
            </c:numRef>
          </c:val>
        </c:ser>
        <c:ser>
          <c:idx val="1"/>
          <c:order val="2"/>
          <c:tx>
            <c:v>2002-2003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Districts!$I$4:$I$14</c:f>
              <c:numCache>
                <c:formatCode>0</c:formatCode>
                <c:ptCount val="11"/>
                <c:pt idx="0">
                  <c:v>39</c:v>
                </c:pt>
                <c:pt idx="1">
                  <c:v>80</c:v>
                </c:pt>
                <c:pt idx="2">
                  <c:v>72</c:v>
                </c:pt>
                <c:pt idx="3">
                  <c:v>50</c:v>
                </c:pt>
                <c:pt idx="4">
                  <c:v>73</c:v>
                </c:pt>
                <c:pt idx="5">
                  <c:v>37</c:v>
                </c:pt>
                <c:pt idx="6">
                  <c:v>212</c:v>
                </c:pt>
                <c:pt idx="7">
                  <c:v>98</c:v>
                </c:pt>
                <c:pt idx="8">
                  <c:v>62</c:v>
                </c:pt>
                <c:pt idx="9">
                  <c:v>47</c:v>
                </c:pt>
                <c:pt idx="10">
                  <c:v>75</c:v>
                </c:pt>
              </c:numCache>
            </c:numRef>
          </c:val>
        </c:ser>
        <c:ser>
          <c:idx val="2"/>
          <c:order val="3"/>
          <c:tx>
            <c:v>2001-2002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Districts!$L$4:$L$14</c:f>
              <c:numCache>
                <c:formatCode>0</c:formatCode>
                <c:ptCount val="11"/>
                <c:pt idx="0">
                  <c:v>50</c:v>
                </c:pt>
                <c:pt idx="1">
                  <c:v>82</c:v>
                </c:pt>
                <c:pt idx="2">
                  <c:v>67</c:v>
                </c:pt>
                <c:pt idx="3">
                  <c:v>53</c:v>
                </c:pt>
                <c:pt idx="4">
                  <c:v>69</c:v>
                </c:pt>
                <c:pt idx="5">
                  <c:v>35</c:v>
                </c:pt>
                <c:pt idx="6">
                  <c:v>181</c:v>
                </c:pt>
                <c:pt idx="7">
                  <c:v>106</c:v>
                </c:pt>
                <c:pt idx="8">
                  <c:v>58</c:v>
                </c:pt>
                <c:pt idx="9">
                  <c:v>53</c:v>
                </c:pt>
                <c:pt idx="10">
                  <c:v>85</c:v>
                </c:pt>
              </c:numCache>
            </c:numRef>
          </c:val>
        </c:ser>
        <c:ser>
          <c:idx val="3"/>
          <c:order val="4"/>
          <c:tx>
            <c:v>2000-2001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Districts!$O$4:$O$14</c:f>
              <c:numCache>
                <c:formatCode>0</c:formatCode>
                <c:ptCount val="11"/>
                <c:pt idx="0">
                  <c:v>65</c:v>
                </c:pt>
                <c:pt idx="1">
                  <c:v>70</c:v>
                </c:pt>
                <c:pt idx="2">
                  <c:v>109</c:v>
                </c:pt>
                <c:pt idx="3">
                  <c:v>57</c:v>
                </c:pt>
                <c:pt idx="4">
                  <c:v>92</c:v>
                </c:pt>
                <c:pt idx="5">
                  <c:v>32</c:v>
                </c:pt>
                <c:pt idx="6">
                  <c:v>174</c:v>
                </c:pt>
                <c:pt idx="7">
                  <c:v>91</c:v>
                </c:pt>
                <c:pt idx="8">
                  <c:v>75</c:v>
                </c:pt>
                <c:pt idx="9">
                  <c:v>46</c:v>
                </c:pt>
                <c:pt idx="10">
                  <c:v>85</c:v>
                </c:pt>
              </c:numCache>
            </c:numRef>
          </c:val>
        </c:ser>
        <c:axId val="105975808"/>
        <c:axId val="105977728"/>
      </c:barChart>
      <c:catAx>
        <c:axId val="105975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School Districts</a:t>
                </a:r>
              </a:p>
            </c:rich>
          </c:tx>
          <c:layout>
            <c:manualLayout>
              <c:xMode val="edge"/>
              <c:yMode val="edge"/>
              <c:x val="0.48723636970127893"/>
              <c:y val="0.9331157991503108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977728"/>
        <c:crosses val="autoZero"/>
        <c:auto val="1"/>
        <c:lblAlgn val="ctr"/>
        <c:lblOffset val="100"/>
        <c:tickMarkSkip val="1"/>
      </c:catAx>
      <c:valAx>
        <c:axId val="105977728"/>
        <c:scaling>
          <c:orientation val="minMax"/>
          <c:max val="22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Students Enrolled</a:t>
                </a:r>
              </a:p>
            </c:rich>
          </c:tx>
          <c:layout>
            <c:manualLayout>
              <c:xMode val="edge"/>
              <c:yMode val="edge"/>
              <c:x val="7.7691459136169849E-3"/>
              <c:y val="0.30831965153292007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5975808"/>
        <c:crosses val="autoZero"/>
        <c:crossBetween val="between"/>
        <c:min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Applications History</a:t>
            </a:r>
          </a:p>
        </c:rich>
      </c:tx>
      <c:layout>
        <c:manualLayout>
          <c:xMode val="edge"/>
          <c:yMode val="edge"/>
          <c:x val="0.3706991809970242"/>
          <c:y val="2.061861736309510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709030100334448"/>
          <c:y val="0.13126843657817108"/>
          <c:w val="0.85953177257525082"/>
          <c:h val="0.69321533923303835"/>
        </c:manualLayout>
      </c:layout>
      <c:barChart>
        <c:barDir val="col"/>
        <c:grouping val="clustered"/>
        <c:ser>
          <c:idx val="0"/>
          <c:order val="0"/>
          <c:tx>
            <c:v>2004-2005</c:v>
          </c:tx>
          <c:dLbls>
            <c:delete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Combo!$AK$38:$AK$48</c:f>
            </c:numRef>
          </c:val>
        </c:ser>
        <c:ser>
          <c:idx val="1"/>
          <c:order val="1"/>
          <c:tx>
            <c:v>2003-2004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Combo!$AY$38:$AY$48</c:f>
              <c:numCache>
                <c:formatCode>General</c:formatCode>
                <c:ptCount val="11"/>
                <c:pt idx="0">
                  <c:v>21</c:v>
                </c:pt>
                <c:pt idx="1">
                  <c:v>47</c:v>
                </c:pt>
                <c:pt idx="2">
                  <c:v>25</c:v>
                </c:pt>
                <c:pt idx="3">
                  <c:v>22</c:v>
                </c:pt>
                <c:pt idx="4">
                  <c:v>29</c:v>
                </c:pt>
                <c:pt idx="5">
                  <c:v>24</c:v>
                </c:pt>
                <c:pt idx="6">
                  <c:v>94</c:v>
                </c:pt>
                <c:pt idx="7">
                  <c:v>55</c:v>
                </c:pt>
                <c:pt idx="8">
                  <c:v>56</c:v>
                </c:pt>
                <c:pt idx="9">
                  <c:v>28</c:v>
                </c:pt>
                <c:pt idx="10">
                  <c:v>35</c:v>
                </c:pt>
              </c:numCache>
            </c:numRef>
          </c:val>
        </c:ser>
        <c:ser>
          <c:idx val="2"/>
          <c:order val="2"/>
          <c:tx>
            <c:v>2002-2003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Combo!$BG$38:$BG$48</c:f>
              <c:numCache>
                <c:formatCode>General</c:formatCode>
                <c:ptCount val="11"/>
              </c:numCache>
            </c:numRef>
          </c:val>
        </c:ser>
        <c:dLbls>
          <c:showVal val="1"/>
        </c:dLbls>
        <c:axId val="106096896"/>
        <c:axId val="106103168"/>
      </c:barChart>
      <c:catAx>
        <c:axId val="106096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Districts</a:t>
                </a:r>
              </a:p>
            </c:rich>
          </c:tx>
          <c:layout>
            <c:manualLayout>
              <c:xMode val="edge"/>
              <c:yMode val="edge"/>
              <c:x val="0.52941171651202468"/>
              <c:y val="0.9499263698232410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103168"/>
        <c:crosses val="autoZero"/>
        <c:auto val="1"/>
        <c:lblAlgn val="ctr"/>
        <c:lblOffset val="100"/>
        <c:tickMarkSkip val="1"/>
      </c:catAx>
      <c:valAx>
        <c:axId val="10610316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Applications</a:t>
                </a:r>
              </a:p>
            </c:rich>
          </c:tx>
          <c:layout>
            <c:manualLayout>
              <c:xMode val="edge"/>
              <c:yMode val="edge"/>
              <c:x val="1.220867458457325E-2"/>
              <c:y val="0.424153175543322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096896"/>
        <c:crosses val="autoZero"/>
        <c:crossBetween val="between"/>
        <c:maj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Enrollment History--1990-2004</a:t>
            </a:r>
          </a:p>
        </c:rich>
      </c:tx>
      <c:layout>
        <c:manualLayout>
          <c:xMode val="edge"/>
          <c:yMode val="edge"/>
          <c:x val="0.36958926956872867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4726867335562991E-2"/>
          <c:y val="0.13911620294599017"/>
          <c:w val="0.90189520624303232"/>
          <c:h val="0.61538461538461542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1" i="0" u="none" strike="noStrike" baseline="0">
                    <a:solidFill>
                      <a:srgbClr val="8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Program!$C$1:$R$2</c:f>
              <c:strCache>
                <c:ptCount val="16"/>
                <c:pt idx="0">
                  <c:v>Five-Year Average</c:v>
                </c:pt>
                <c:pt idx="1">
                  <c:v>2004-2005</c:v>
                </c:pt>
                <c:pt idx="2">
                  <c:v>2003-2004</c:v>
                </c:pt>
                <c:pt idx="3">
                  <c:v>2002-2003</c:v>
                </c:pt>
                <c:pt idx="4">
                  <c:v>2001-2002</c:v>
                </c:pt>
                <c:pt idx="5">
                  <c:v>2000-2001</c:v>
                </c:pt>
                <c:pt idx="6">
                  <c:v>1999-2000</c:v>
                </c:pt>
                <c:pt idx="7">
                  <c:v>1998-1999</c:v>
                </c:pt>
                <c:pt idx="8">
                  <c:v>1997-1998</c:v>
                </c:pt>
                <c:pt idx="9">
                  <c:v>1996-1997</c:v>
                </c:pt>
                <c:pt idx="10">
                  <c:v>1995-1996</c:v>
                </c:pt>
                <c:pt idx="11">
                  <c:v>1994-1995</c:v>
                </c:pt>
                <c:pt idx="12">
                  <c:v>1993-1994</c:v>
                </c:pt>
                <c:pt idx="13">
                  <c:v>1992-1993</c:v>
                </c:pt>
                <c:pt idx="14">
                  <c:v>1991-1992</c:v>
                </c:pt>
                <c:pt idx="15">
                  <c:v>1990-1991</c:v>
                </c:pt>
              </c:strCache>
            </c:strRef>
          </c:cat>
          <c:val>
            <c:numRef>
              <c:f>Program!$C$23:$R$23</c:f>
              <c:numCache>
                <c:formatCode>0</c:formatCode>
                <c:ptCount val="16"/>
                <c:pt idx="0">
                  <c:v>797</c:v>
                </c:pt>
                <c:pt idx="1">
                  <c:v>875</c:v>
                </c:pt>
                <c:pt idx="2">
                  <c:v>777</c:v>
                </c:pt>
                <c:pt idx="3" formatCode="General">
                  <c:v>864</c:v>
                </c:pt>
                <c:pt idx="4" formatCode="General">
                  <c:v>839</c:v>
                </c:pt>
                <c:pt idx="5" formatCode="General">
                  <c:v>896</c:v>
                </c:pt>
                <c:pt idx="6" formatCode="General">
                  <c:v>912</c:v>
                </c:pt>
                <c:pt idx="7" formatCode="General">
                  <c:v>882</c:v>
                </c:pt>
                <c:pt idx="8" formatCode="General">
                  <c:v>898</c:v>
                </c:pt>
                <c:pt idx="9" formatCode="General">
                  <c:v>886</c:v>
                </c:pt>
                <c:pt idx="10" formatCode="General">
                  <c:v>797</c:v>
                </c:pt>
                <c:pt idx="11" formatCode="General">
                  <c:v>782</c:v>
                </c:pt>
                <c:pt idx="12" formatCode="General">
                  <c:v>737</c:v>
                </c:pt>
                <c:pt idx="13" formatCode="General">
                  <c:v>697</c:v>
                </c:pt>
                <c:pt idx="14" formatCode="General">
                  <c:v>644</c:v>
                </c:pt>
                <c:pt idx="15" formatCode="General">
                  <c:v>529</c:v>
                </c:pt>
              </c:numCache>
            </c:numRef>
          </c:val>
        </c:ser>
        <c:dLbls>
          <c:showVal val="1"/>
        </c:dLbls>
        <c:axId val="113175552"/>
        <c:axId val="113177728"/>
      </c:barChart>
      <c:catAx>
        <c:axId val="113175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</a:t>
                </a:r>
              </a:p>
            </c:rich>
          </c:tx>
          <c:layout>
            <c:manualLayout>
              <c:xMode val="edge"/>
              <c:yMode val="edge"/>
              <c:x val="0.49056598694393971"/>
              <c:y val="0.944534969135404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177728"/>
        <c:crosses val="autoZero"/>
        <c:auto val="1"/>
        <c:lblAlgn val="ctr"/>
        <c:lblOffset val="100"/>
        <c:tickLblSkip val="1"/>
        <c:tickMarkSkip val="1"/>
      </c:catAx>
      <c:valAx>
        <c:axId val="11317772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</a:t>
                </a:r>
              </a:p>
            </c:rich>
          </c:tx>
          <c:layout>
            <c:manualLayout>
              <c:xMode val="edge"/>
              <c:yMode val="edge"/>
              <c:x val="1.220867458457325E-2"/>
              <c:y val="0.39641120146397413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1755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6923076923076927E-2"/>
          <c:y val="0.11456628477905073"/>
          <c:w val="0.90969899665551834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Program!$A$3:$A$6</c:f>
              <c:strCache>
                <c:ptCount val="4"/>
                <c:pt idx="0">
                  <c:v>Auto Body</c:v>
                </c:pt>
                <c:pt idx="1">
                  <c:v>Automotive Technologies</c:v>
                </c:pt>
                <c:pt idx="2">
                  <c:v>Child Care</c:v>
                </c:pt>
                <c:pt idx="3">
                  <c:v>Commercial Art</c:v>
                </c:pt>
              </c:strCache>
            </c:strRef>
          </c:cat>
          <c:val>
            <c:numRef>
              <c:f>Program!$D$3:$D$6</c:f>
              <c:numCache>
                <c:formatCode>0</c:formatCode>
                <c:ptCount val="4"/>
                <c:pt idx="0">
                  <c:v>44</c:v>
                </c:pt>
                <c:pt idx="1">
                  <c:v>90</c:v>
                </c:pt>
                <c:pt idx="2">
                  <c:v>51</c:v>
                </c:pt>
                <c:pt idx="3">
                  <c:v>54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Program!$E$3:$E$6</c:f>
              <c:numCache>
                <c:formatCode>0</c:formatCode>
                <c:ptCount val="4"/>
                <c:pt idx="0">
                  <c:v>38</c:v>
                </c:pt>
                <c:pt idx="1">
                  <c:v>71</c:v>
                </c:pt>
                <c:pt idx="2">
                  <c:v>45</c:v>
                </c:pt>
                <c:pt idx="3">
                  <c:v>42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Program!$F$3:$F$6</c:f>
              <c:numCache>
                <c:formatCode>0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51</c:v>
                </c:pt>
                <c:pt idx="3">
                  <c:v>51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Program!$G$3:$G$6</c:f>
              <c:numCache>
                <c:formatCode>0</c:formatCode>
                <c:ptCount val="4"/>
                <c:pt idx="0">
                  <c:v>38</c:v>
                </c:pt>
                <c:pt idx="1">
                  <c:v>65</c:v>
                </c:pt>
                <c:pt idx="2">
                  <c:v>48</c:v>
                </c:pt>
                <c:pt idx="3">
                  <c:v>46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Program!$H$3:$H$6</c:f>
              <c:numCache>
                <c:formatCode>General</c:formatCode>
                <c:ptCount val="4"/>
                <c:pt idx="0">
                  <c:v>42</c:v>
                </c:pt>
                <c:pt idx="1">
                  <c:v>88</c:v>
                </c:pt>
                <c:pt idx="2">
                  <c:v>56</c:v>
                </c:pt>
                <c:pt idx="3">
                  <c:v>47</c:v>
                </c:pt>
              </c:numCache>
            </c:numRef>
          </c:val>
        </c:ser>
        <c:dLbls>
          <c:showVal val="1"/>
        </c:dLbls>
        <c:axId val="106044032"/>
        <c:axId val="106074880"/>
      </c:barChart>
      <c:catAx>
        <c:axId val="106044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6388691378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074880"/>
        <c:crosses val="autoZero"/>
        <c:auto val="1"/>
        <c:lblAlgn val="ctr"/>
        <c:lblOffset val="100"/>
        <c:tickLblSkip val="1"/>
        <c:tickMarkSkip val="1"/>
      </c:catAx>
      <c:valAx>
        <c:axId val="10607488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0440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5.9821428571428574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6923076923076927E-2"/>
          <c:y val="0.11456628477905073"/>
          <c:w val="0.90969899665551834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Program!$D$7:$D$10</c:f>
              <c:numCache>
                <c:formatCode>0</c:formatCode>
                <c:ptCount val="4"/>
                <c:pt idx="0">
                  <c:v>48</c:v>
                </c:pt>
                <c:pt idx="1">
                  <c:v>87</c:v>
                </c:pt>
                <c:pt idx="2">
                  <c:v>47</c:v>
                </c:pt>
                <c:pt idx="3">
                  <c:v>98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Program!$E$7:$E$10</c:f>
              <c:numCache>
                <c:formatCode>0</c:formatCode>
                <c:ptCount val="4"/>
                <c:pt idx="0">
                  <c:v>44</c:v>
                </c:pt>
                <c:pt idx="1">
                  <c:v>71</c:v>
                </c:pt>
                <c:pt idx="2">
                  <c:v>38</c:v>
                </c:pt>
                <c:pt idx="3">
                  <c:v>76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Program!$F$7:$F$10</c:f>
              <c:numCache>
                <c:formatCode>0</c:formatCode>
                <c:ptCount val="4"/>
                <c:pt idx="0">
                  <c:v>41</c:v>
                </c:pt>
                <c:pt idx="1">
                  <c:v>99</c:v>
                </c:pt>
                <c:pt idx="2">
                  <c:v>50</c:v>
                </c:pt>
                <c:pt idx="3">
                  <c:v>100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Program!$G$7:$G$10</c:f>
              <c:numCache>
                <c:formatCode>0</c:formatCode>
                <c:ptCount val="4"/>
                <c:pt idx="0">
                  <c:v>38</c:v>
                </c:pt>
                <c:pt idx="1">
                  <c:v>76</c:v>
                </c:pt>
                <c:pt idx="2">
                  <c:v>46</c:v>
                </c:pt>
                <c:pt idx="3">
                  <c:v>85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Program!$H$7:$H$10</c:f>
              <c:numCache>
                <c:formatCode>General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50</c:v>
                </c:pt>
                <c:pt idx="3">
                  <c:v>95</c:v>
                </c:pt>
              </c:numCache>
            </c:numRef>
          </c:val>
        </c:ser>
        <c:dLbls>
          <c:showVal val="1"/>
        </c:dLbls>
        <c:axId val="112764032"/>
        <c:axId val="112765952"/>
      </c:barChart>
      <c:catAx>
        <c:axId val="112764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6388691378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765952"/>
        <c:crosses val="autoZero"/>
        <c:auto val="1"/>
        <c:lblAlgn val="ctr"/>
        <c:lblOffset val="100"/>
        <c:tickLblSkip val="1"/>
        <c:tickMarkSkip val="1"/>
      </c:catAx>
      <c:valAx>
        <c:axId val="1127659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7640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5.9821428571428574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9119286510590863E-2"/>
          <c:y val="0.11456628477905073"/>
          <c:w val="0.91750278706800448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Program!$D$11:$D$14</c:f>
              <c:numCache>
                <c:formatCode>0</c:formatCode>
                <c:ptCount val="4"/>
                <c:pt idx="0">
                  <c:v>36</c:v>
                </c:pt>
                <c:pt idx="1">
                  <c:v>40</c:v>
                </c:pt>
                <c:pt idx="2">
                  <c:v>30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Program!$E$11:$E$14</c:f>
              <c:numCache>
                <c:formatCode>0</c:formatCode>
                <c:ptCount val="4"/>
                <c:pt idx="0">
                  <c:v>42</c:v>
                </c:pt>
                <c:pt idx="1">
                  <c:v>35</c:v>
                </c:pt>
                <c:pt idx="2">
                  <c:v>25</c:v>
                </c:pt>
                <c:pt idx="3">
                  <c:v>38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Program!$F$11:$F$14</c:f>
              <c:numCache>
                <c:formatCode>0</c:formatCode>
                <c:ptCount val="4"/>
                <c:pt idx="0">
                  <c:v>46</c:v>
                </c:pt>
                <c:pt idx="1">
                  <c:v>46</c:v>
                </c:pt>
                <c:pt idx="2">
                  <c:v>25</c:v>
                </c:pt>
                <c:pt idx="3">
                  <c:v>40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Program!$G$11:$G$14</c:f>
              <c:numCache>
                <c:formatCode>0</c:formatCode>
                <c:ptCount val="4"/>
                <c:pt idx="0">
                  <c:v>42</c:v>
                </c:pt>
                <c:pt idx="1">
                  <c:v>48</c:v>
                </c:pt>
                <c:pt idx="2">
                  <c:v>38</c:v>
                </c:pt>
                <c:pt idx="3">
                  <c:v>37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Program!$H$11:$H$14</c:f>
              <c:numCache>
                <c:formatCode>General</c:formatCode>
                <c:ptCount val="4"/>
                <c:pt idx="0">
                  <c:v>43</c:v>
                </c:pt>
                <c:pt idx="1">
                  <c:v>48</c:v>
                </c:pt>
                <c:pt idx="2">
                  <c:v>42</c:v>
                </c:pt>
                <c:pt idx="3">
                  <c:v>38</c:v>
                </c:pt>
              </c:numCache>
            </c:numRef>
          </c:val>
        </c:ser>
        <c:dLbls>
          <c:showVal val="1"/>
        </c:dLbls>
        <c:axId val="112661632"/>
        <c:axId val="112663552"/>
      </c:barChart>
      <c:catAx>
        <c:axId val="112661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663552"/>
        <c:crosses val="autoZero"/>
        <c:auto val="1"/>
        <c:lblAlgn val="ctr"/>
        <c:lblOffset val="100"/>
        <c:tickLblSkip val="1"/>
        <c:tickMarkSkip val="1"/>
      </c:catAx>
      <c:valAx>
        <c:axId val="1126635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6616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9119286510590863E-2"/>
          <c:y val="0.11456628477905073"/>
          <c:w val="0.91750278706800448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Program!$D$15:$D$18</c:f>
              <c:numCache>
                <c:formatCode>0</c:formatCode>
                <c:ptCount val="4"/>
                <c:pt idx="0">
                  <c:v>49</c:v>
                </c:pt>
                <c:pt idx="1">
                  <c:v>45</c:v>
                </c:pt>
                <c:pt idx="2">
                  <c:v>42</c:v>
                </c:pt>
                <c:pt idx="3">
                  <c:v>15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Program!$E$15:$E$18</c:f>
              <c:numCache>
                <c:formatCode>0</c:formatCode>
                <c:ptCount val="4"/>
                <c:pt idx="0">
                  <c:v>35</c:v>
                </c:pt>
                <c:pt idx="1">
                  <c:v>47</c:v>
                </c:pt>
                <c:pt idx="2">
                  <c:v>32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Program!$F$15:$F$18</c:f>
              <c:numCache>
                <c:formatCode>0</c:formatCode>
                <c:ptCount val="4"/>
                <c:pt idx="0">
                  <c:v>30</c:v>
                </c:pt>
                <c:pt idx="1">
                  <c:v>51</c:v>
                </c:pt>
                <c:pt idx="2">
                  <c:v>39</c:v>
                </c:pt>
                <c:pt idx="3">
                  <c:v>38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Program!$G$15:$G$18</c:f>
              <c:numCache>
                <c:formatCode>0</c:formatCode>
                <c:ptCount val="4"/>
                <c:pt idx="0">
                  <c:v>32</c:v>
                </c:pt>
                <c:pt idx="1">
                  <c:v>37</c:v>
                </c:pt>
                <c:pt idx="2">
                  <c:v>37</c:v>
                </c:pt>
                <c:pt idx="3">
                  <c:v>61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Program!$H$15:$H$18</c:f>
              <c:numCache>
                <c:formatCode>General</c:formatCode>
                <c:ptCount val="4"/>
                <c:pt idx="0">
                  <c:v>41</c:v>
                </c:pt>
                <c:pt idx="1">
                  <c:v>38</c:v>
                </c:pt>
                <c:pt idx="2">
                  <c:v>40</c:v>
                </c:pt>
                <c:pt idx="3">
                  <c:v>79</c:v>
                </c:pt>
              </c:numCache>
            </c:numRef>
          </c:val>
        </c:ser>
        <c:dLbls>
          <c:showVal val="1"/>
        </c:dLbls>
        <c:axId val="113124480"/>
        <c:axId val="113126400"/>
      </c:barChart>
      <c:catAx>
        <c:axId val="113124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126400"/>
        <c:crosses val="autoZero"/>
        <c:auto val="1"/>
        <c:lblAlgn val="ctr"/>
        <c:lblOffset val="100"/>
        <c:tickLblSkip val="1"/>
        <c:tickMarkSkip val="1"/>
      </c:catAx>
      <c:valAx>
        <c:axId val="11312640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12448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9119286510590863E-2"/>
          <c:y val="0.11456628477905073"/>
          <c:w val="0.91750278706800448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Program!$D$19:$D$22</c:f>
              <c:numCache>
                <c:formatCode>0</c:formatCode>
                <c:ptCount val="4"/>
                <c:pt idx="0">
                  <c:v>23</c:v>
                </c:pt>
                <c:pt idx="1">
                  <c:v>15</c:v>
                </c:pt>
                <c:pt idx="2">
                  <c:v>7</c:v>
                </c:pt>
                <c:pt idx="3">
                  <c:v>24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Program!$E$19:$E$22</c:f>
              <c:numCache>
                <c:formatCode>0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19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Program!$F$19:$F$22</c:f>
              <c:numCache>
                <c:formatCode>0</c:formatCode>
                <c:ptCount val="4"/>
                <c:pt idx="1">
                  <c:v>6</c:v>
                </c:pt>
                <c:pt idx="2">
                  <c:v>3</c:v>
                </c:pt>
                <c:pt idx="3">
                  <c:v>21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Program!$G$19:$G$22</c:f>
              <c:numCache>
                <c:formatCode>0</c:formatCode>
                <c:ptCount val="4"/>
                <c:pt idx="1">
                  <c:v>22</c:v>
                </c:pt>
                <c:pt idx="2">
                  <c:v>20</c:v>
                </c:pt>
                <c:pt idx="3">
                  <c:v>23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Program!$I$19:$I$22</c:f>
              <c:numCache>
                <c:formatCode>General</c:formatCode>
                <c:ptCount val="4"/>
                <c:pt idx="2">
                  <c:v>9</c:v>
                </c:pt>
              </c:numCache>
            </c:numRef>
          </c:val>
        </c:ser>
        <c:dLbls>
          <c:showVal val="1"/>
        </c:dLbls>
        <c:axId val="105504128"/>
        <c:axId val="105932288"/>
      </c:barChart>
      <c:catAx>
        <c:axId val="105504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932288"/>
        <c:crosses val="autoZero"/>
        <c:auto val="1"/>
        <c:lblAlgn val="ctr"/>
        <c:lblOffset val="100"/>
        <c:tickLblSkip val="1"/>
        <c:tickMarkSkip val="1"/>
      </c:catAx>
      <c:valAx>
        <c:axId val="10593228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50412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9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0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6" workbookViewId="0"/>
  </sheetViews>
  <pageMargins left="0.7" right="0.7" top="0.43" bottom="0.49" header="0.3" footer="0.3"/>
  <pageSetup orientation="landscape" r:id="rId1"/>
  <headerFooter>
    <oddFooter>&amp;L&amp;9&amp;D&amp;R&amp;9&amp;Z&amp;F&amp;A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7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62" workbookViewId="0"/>
  </sheetViews>
  <pageMargins left="0.75" right="0.75" top="0.31" bottom="1" header="0.17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25840" cy="67894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0.05667</cdr:x>
      <cdr:y>0.74721</cdr:y>
    </cdr:from>
    <cdr:to>
      <cdr:x>0.98581</cdr:x>
      <cdr:y>0.81903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411829" y="5108865"/>
          <a:ext cx="8083142" cy="519076"/>
        </a:xfrm>
        <a:prstGeom xmlns:a="http://schemas.openxmlformats.org/drawingml/2006/main" prst="rect">
          <a:avLst/>
        </a:prstGeom>
        <a:solidFill xmlns:a="http://schemas.openxmlformats.org/drawingml/2006/main">
          <a:schemeClr val="bg2">
            <a:lumMod val="90000"/>
            <a:alpha val="50000"/>
          </a:schemeClr>
        </a:solidFill>
      </cdr:spPr>
      <cdr:txBody>
        <a:bodyPr xmlns:a="http://schemas.openxmlformats.org/drawingml/2006/main" vertOverflow="clip" wrap="square" rtlCol="0" anchor="ctr" anchorCtr="1"/>
        <a:lstStyle xmlns:a="http://schemas.openxmlformats.org/drawingml/2006/main"/>
        <a:p xmlns:a="http://schemas.openxmlformats.org/drawingml/2006/main">
          <a:pPr algn="ctr"/>
          <a:r>
            <a:rPr lang="en-US" sz="2000" b="1">
              <a:solidFill>
                <a:srgbClr val="00B050"/>
              </a:solidFill>
            </a:rPr>
            <a:t>Reducing the 'Churn'</a:t>
          </a:r>
        </a:p>
      </cdr:txBody>
    </cdr:sp>
  </cdr:relSizeAnchor>
  <cdr:relSizeAnchor xmlns:cdr="http://schemas.openxmlformats.org/drawingml/2006/chartDrawing">
    <cdr:from>
      <cdr:x>0.7475</cdr:x>
      <cdr:y>0.17793</cdr:y>
    </cdr:from>
    <cdr:to>
      <cdr:x>0.84663</cdr:x>
      <cdr:y>0.22989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6436179" y="993320"/>
          <a:ext cx="856407" cy="377515"/>
        </a:xfrm>
        <a:prstGeom xmlns:a="http://schemas.openxmlformats.org/drawingml/2006/main" prst="rect">
          <a:avLst/>
        </a:prstGeom>
        <a:solidFill xmlns:a="http://schemas.openxmlformats.org/drawingml/2006/main">
          <a:srgbClr val="EEECE1">
            <a:lumMod val="75000"/>
          </a:srgb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900" b="1" baseline="0">
              <a:solidFill>
                <a:srgbClr val="EEECE1">
                  <a:lumMod val="25000"/>
                </a:srgbClr>
              </a:solidFill>
            </a:rPr>
            <a:t>Old</a:t>
          </a:r>
        </a:p>
        <a:p xmlns:a="http://schemas.openxmlformats.org/drawingml/2006/main">
          <a:pPr algn="ctr"/>
          <a:r>
            <a:rPr lang="en-US" sz="900" b="1">
              <a:solidFill>
                <a:srgbClr val="EEECE1">
                  <a:lumMod val="25000"/>
                </a:srgbClr>
              </a:solidFill>
            </a:rPr>
            <a:t>Application</a:t>
          </a:r>
        </a:p>
      </cdr:txBody>
    </cdr:sp>
  </cdr:relSizeAnchor>
  <cdr:relSizeAnchor xmlns:cdr="http://schemas.openxmlformats.org/drawingml/2006/chartDrawing">
    <cdr:from>
      <cdr:x>0.65807</cdr:x>
      <cdr:y>0.17998</cdr:y>
    </cdr:from>
    <cdr:to>
      <cdr:x>0.75286</cdr:x>
      <cdr:y>0.22997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5654929" y="1005601"/>
          <a:ext cx="825432" cy="365760"/>
        </a:xfrm>
        <a:prstGeom xmlns:a="http://schemas.openxmlformats.org/drawingml/2006/main" prst="rect">
          <a:avLst/>
        </a:prstGeom>
        <a:solidFill xmlns:a="http://schemas.openxmlformats.org/drawingml/2006/main">
          <a:srgbClr val="4F81BD">
            <a:lumMod val="40000"/>
            <a:lumOff val="60000"/>
          </a:srgb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900" b="1">
              <a:solidFill>
                <a:srgbClr val="0070C0"/>
              </a:solidFill>
            </a:rPr>
            <a:t>New</a:t>
          </a:r>
          <a:endParaRPr lang="en-US" sz="900" b="1" baseline="0">
            <a:solidFill>
              <a:srgbClr val="0070C0"/>
            </a:solidFill>
          </a:endParaRPr>
        </a:p>
        <a:p xmlns:a="http://schemas.openxmlformats.org/drawingml/2006/main">
          <a:pPr algn="ctr"/>
          <a:r>
            <a:rPr lang="en-US" sz="900" b="1">
              <a:solidFill>
                <a:srgbClr val="0070C0"/>
              </a:solidFill>
            </a:rPr>
            <a:t>Application</a:t>
          </a:r>
        </a:p>
      </cdr:txBody>
    </cdr:sp>
  </cdr:relSizeAnchor>
  <cdr:relSizeAnchor xmlns:cdr="http://schemas.openxmlformats.org/drawingml/2006/chartDrawing">
    <cdr:from>
      <cdr:x>0.75074</cdr:x>
      <cdr:y>0.17967</cdr:y>
    </cdr:from>
    <cdr:to>
      <cdr:x>0.75418</cdr:x>
      <cdr:y>0.94199</cdr:y>
    </cdr:to>
    <cdr:sp macro="" textlink="">
      <cdr:nvSpPr>
        <cdr:cNvPr id="4" name="Straight Connector 3"/>
        <cdr:cNvSpPr/>
      </cdr:nvSpPr>
      <cdr:spPr>
        <a:xfrm xmlns:a="http://schemas.openxmlformats.org/drawingml/2006/main" rot="16200000" flipH="1">
          <a:off x="3760298" y="3697498"/>
          <a:ext cx="5430981" cy="27543"/>
        </a:xfrm>
        <a:prstGeom xmlns:a="http://schemas.openxmlformats.org/drawingml/2006/main" prst="line">
          <a:avLst/>
        </a:prstGeom>
        <a:ln xmlns:a="http://schemas.openxmlformats.org/drawingml/2006/main" w="63500">
          <a:solidFill>
            <a:srgbClr val="0070C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0.06032</cdr:x>
      <cdr:y>0.60221</cdr:y>
    </cdr:from>
    <cdr:to>
      <cdr:x>0.40362</cdr:x>
      <cdr:y>0.71635</cdr:y>
    </cdr:to>
    <cdr:sp macro="" textlink="">
      <cdr:nvSpPr>
        <cdr:cNvPr id="7" name="Left Arrow 6"/>
        <cdr:cNvSpPr/>
      </cdr:nvSpPr>
      <cdr:spPr>
        <a:xfrm xmlns:a="http://schemas.openxmlformats.org/drawingml/2006/main">
          <a:off x="447674" y="4061731"/>
          <a:ext cx="3000375" cy="826305"/>
        </a:xfrm>
        <a:prstGeom xmlns:a="http://schemas.openxmlformats.org/drawingml/2006/main" prst="leftArrow">
          <a:avLst/>
        </a:prstGeom>
        <a:solidFill xmlns:a="http://schemas.openxmlformats.org/drawingml/2006/main">
          <a:srgbClr val="9BBB59">
            <a:lumMod val="75000"/>
          </a:srgbClr>
        </a:solidFill>
        <a:ln xmlns:a="http://schemas.openxmlformats.org/drawingml/2006/main" w="25400" cap="flat" cmpd="sng" algn="ctr">
          <a:solidFill>
            <a:srgbClr val="9BBB59">
              <a:lumMod val="50000"/>
            </a:srgbClr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000">
              <a:solidFill>
                <a:sysClr val="window" lastClr="FFFFFF"/>
              </a:solidFill>
              <a:latin typeface="Calibri"/>
            </a:rPr>
            <a:t>Marketing plan developed</a:t>
          </a:r>
        </a:p>
        <a:p xmlns:a="http://schemas.openxmlformats.org/drawingml/2006/main">
          <a:pPr algn="ctr"/>
          <a:r>
            <a:rPr lang="en-US" sz="1000">
              <a:solidFill>
                <a:sysClr val="window" lastClr="FFFFFF"/>
              </a:solidFill>
              <a:latin typeface="Calibri"/>
            </a:rPr>
            <a:t>and implemented</a:t>
          </a:r>
          <a:endParaRPr lang="en-US" sz="10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34400" cy="64465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9"/>
  <sheetViews>
    <sheetView workbookViewId="0">
      <pane xSplit="2" ySplit="3" topLeftCell="C40" activePane="bottomRight" state="frozen"/>
      <selection pane="topRight" activeCell="C1" sqref="C1"/>
      <selection pane="bottomLeft" activeCell="A4" sqref="A4"/>
      <selection pane="bottomRight" activeCell="G57" sqref="G57"/>
    </sheetView>
  </sheetViews>
  <sheetFormatPr defaultColWidth="9.109375" defaultRowHeight="13.8"/>
  <cols>
    <col min="1" max="1" width="24.5546875" style="518" bestFit="1" customWidth="1"/>
    <col min="2" max="34" width="7.6640625" style="518" customWidth="1"/>
    <col min="35" max="16384" width="9.109375" style="518"/>
  </cols>
  <sheetData>
    <row r="1" spans="1:34">
      <c r="B1" s="519"/>
      <c r="C1" s="615" t="s">
        <v>241</v>
      </c>
      <c r="D1" s="616"/>
      <c r="E1" s="616"/>
      <c r="F1" s="617"/>
      <c r="G1" s="604" t="s">
        <v>242</v>
      </c>
      <c r="H1" s="605"/>
      <c r="I1" s="605"/>
      <c r="J1" s="606"/>
      <c r="K1" s="615" t="s">
        <v>243</v>
      </c>
      <c r="L1" s="616"/>
      <c r="M1" s="616"/>
      <c r="N1" s="617"/>
      <c r="O1" s="604" t="s">
        <v>244</v>
      </c>
      <c r="P1" s="605"/>
      <c r="Q1" s="605"/>
      <c r="R1" s="606"/>
      <c r="S1" s="615" t="s">
        <v>246</v>
      </c>
      <c r="T1" s="616"/>
      <c r="U1" s="616"/>
      <c r="V1" s="617"/>
      <c r="W1" s="604" t="s">
        <v>247</v>
      </c>
      <c r="X1" s="605"/>
      <c r="Y1" s="605"/>
      <c r="Z1" s="606"/>
      <c r="AA1" s="615" t="s">
        <v>251</v>
      </c>
      <c r="AB1" s="616"/>
      <c r="AC1" s="616"/>
      <c r="AD1" s="617"/>
      <c r="AE1" s="604" t="s">
        <v>87</v>
      </c>
      <c r="AF1" s="605"/>
      <c r="AG1" s="605"/>
      <c r="AH1" s="606"/>
    </row>
    <row r="2" spans="1:34">
      <c r="A2" s="618" t="s">
        <v>169</v>
      </c>
      <c r="B2" s="520"/>
      <c r="C2" s="607" t="s">
        <v>76</v>
      </c>
      <c r="D2" s="608"/>
      <c r="E2" s="609"/>
      <c r="F2" s="610" t="s">
        <v>13</v>
      </c>
      <c r="G2" s="607" t="s">
        <v>76</v>
      </c>
      <c r="H2" s="608"/>
      <c r="I2" s="609"/>
      <c r="J2" s="610" t="s">
        <v>13</v>
      </c>
      <c r="K2" s="607" t="s">
        <v>76</v>
      </c>
      <c r="L2" s="608"/>
      <c r="M2" s="609"/>
      <c r="N2" s="610" t="s">
        <v>13</v>
      </c>
      <c r="O2" s="607" t="s">
        <v>76</v>
      </c>
      <c r="P2" s="608"/>
      <c r="Q2" s="609"/>
      <c r="R2" s="610" t="s">
        <v>13</v>
      </c>
      <c r="S2" s="607" t="s">
        <v>76</v>
      </c>
      <c r="T2" s="608"/>
      <c r="U2" s="609"/>
      <c r="V2" s="610" t="s">
        <v>13</v>
      </c>
      <c r="W2" s="607" t="s">
        <v>76</v>
      </c>
      <c r="X2" s="608"/>
      <c r="Y2" s="609"/>
      <c r="Z2" s="610" t="s">
        <v>13</v>
      </c>
      <c r="AA2" s="607" t="s">
        <v>76</v>
      </c>
      <c r="AB2" s="608"/>
      <c r="AC2" s="609"/>
      <c r="AD2" s="610" t="s">
        <v>13</v>
      </c>
      <c r="AE2" s="607" t="s">
        <v>76</v>
      </c>
      <c r="AF2" s="608"/>
      <c r="AG2" s="609"/>
      <c r="AH2" s="610" t="s">
        <v>13</v>
      </c>
    </row>
    <row r="3" spans="1:34">
      <c r="A3" s="619"/>
      <c r="B3" s="521" t="s">
        <v>202</v>
      </c>
      <c r="C3" s="522" t="s">
        <v>71</v>
      </c>
      <c r="D3" s="522" t="s">
        <v>72</v>
      </c>
      <c r="E3" s="522" t="s">
        <v>73</v>
      </c>
      <c r="F3" s="611" t="s">
        <v>13</v>
      </c>
      <c r="G3" s="522" t="s">
        <v>71</v>
      </c>
      <c r="H3" s="522" t="s">
        <v>72</v>
      </c>
      <c r="I3" s="522" t="s">
        <v>73</v>
      </c>
      <c r="J3" s="611" t="s">
        <v>13</v>
      </c>
      <c r="K3" s="522" t="s">
        <v>71</v>
      </c>
      <c r="L3" s="522" t="s">
        <v>72</v>
      </c>
      <c r="M3" s="522" t="s">
        <v>73</v>
      </c>
      <c r="N3" s="611" t="s">
        <v>13</v>
      </c>
      <c r="O3" s="522" t="s">
        <v>71</v>
      </c>
      <c r="P3" s="522" t="s">
        <v>72</v>
      </c>
      <c r="Q3" s="522" t="s">
        <v>73</v>
      </c>
      <c r="R3" s="611" t="s">
        <v>13</v>
      </c>
      <c r="S3" s="522" t="s">
        <v>71</v>
      </c>
      <c r="T3" s="522" t="s">
        <v>72</v>
      </c>
      <c r="U3" s="522" t="s">
        <v>73</v>
      </c>
      <c r="V3" s="611" t="s">
        <v>13</v>
      </c>
      <c r="W3" s="522" t="s">
        <v>71</v>
      </c>
      <c r="X3" s="522" t="s">
        <v>72</v>
      </c>
      <c r="Y3" s="522" t="s">
        <v>73</v>
      </c>
      <c r="Z3" s="611" t="s">
        <v>13</v>
      </c>
      <c r="AA3" s="522" t="s">
        <v>71</v>
      </c>
      <c r="AB3" s="522" t="s">
        <v>72</v>
      </c>
      <c r="AC3" s="522" t="s">
        <v>73</v>
      </c>
      <c r="AD3" s="611" t="s">
        <v>13</v>
      </c>
      <c r="AE3" s="522" t="s">
        <v>71</v>
      </c>
      <c r="AF3" s="522" t="s">
        <v>72</v>
      </c>
      <c r="AG3" s="522" t="s">
        <v>73</v>
      </c>
      <c r="AH3" s="611" t="s">
        <v>13</v>
      </c>
    </row>
    <row r="4" spans="1:34">
      <c r="A4" s="523" t="s">
        <v>149</v>
      </c>
      <c r="B4" s="524">
        <v>48</v>
      </c>
      <c r="C4" s="537">
        <f>'1112Monthly '!H5-'1112Monthly '!C5</f>
        <v>0</v>
      </c>
      <c r="D4" s="538">
        <f>'1112Monthly '!I5-'1112Monthly '!D5</f>
        <v>-2</v>
      </c>
      <c r="E4" s="539">
        <f>'1112Monthly '!J5-'1112Monthly '!E5</f>
        <v>0</v>
      </c>
      <c r="F4" s="555">
        <f>SUM(C4:E4)</f>
        <v>-2</v>
      </c>
      <c r="G4" s="537">
        <f>'1011Monthly'!AE5-'1011Monthly'!C5</f>
        <v>4</v>
      </c>
      <c r="H4" s="538">
        <f>'1011Monthly'!AF5-'1011Monthly'!D5</f>
        <v>-2</v>
      </c>
      <c r="I4" s="539">
        <f>'1011Monthly'!AG5-'1011Monthly'!E5</f>
        <v>-1</v>
      </c>
      <c r="J4" s="555">
        <f>SUM(G4:I4)</f>
        <v>1</v>
      </c>
      <c r="K4" s="537">
        <f>'0910 Monthly '!W5-'0910 Monthly '!C5</f>
        <v>2</v>
      </c>
      <c r="L4" s="538">
        <f>'0910 Monthly '!X5-'0910 Monthly '!D5</f>
        <v>0</v>
      </c>
      <c r="M4" s="539">
        <f>'0910 Monthly '!Y5-'0910 Monthly '!E5</f>
        <v>0</v>
      </c>
      <c r="N4" s="555">
        <f>SUM(K4:M4)</f>
        <v>2</v>
      </c>
      <c r="O4" s="537">
        <f>'0809 Monthly'!Q5-'0809 Monthly'!B5</f>
        <v>-3</v>
      </c>
      <c r="P4" s="538">
        <f>'0809 Monthly'!R5-'0809 Monthly'!C5</f>
        <v>-2</v>
      </c>
      <c r="Q4" s="539">
        <f>'0809 Monthly'!S5-'0809 Monthly'!D5</f>
        <v>0</v>
      </c>
      <c r="R4" s="555">
        <f>SUM(O4:Q4)</f>
        <v>-5</v>
      </c>
      <c r="S4" s="537">
        <f>'0708 Monthly'!Q5-'0708 Monthly'!B5</f>
        <v>-3</v>
      </c>
      <c r="T4" s="538">
        <f>'0708 Monthly'!R5-'0708 Monthly'!C5</f>
        <v>0</v>
      </c>
      <c r="U4" s="539">
        <f>'0708 Monthly'!S5-'0708 Monthly'!D5</f>
        <v>-1</v>
      </c>
      <c r="V4" s="555">
        <f>SUM(S4:U4)</f>
        <v>-4</v>
      </c>
      <c r="W4" s="537">
        <f>'0607 Monthly'!P5-'0607 Monthly'!B5</f>
        <v>1</v>
      </c>
      <c r="X4" s="538">
        <f>'0607 Monthly'!Q5-'0607 Monthly'!C5</f>
        <v>0</v>
      </c>
      <c r="Y4" s="539">
        <f>'0607 Monthly'!R5-'0607 Monthly'!D5</f>
        <v>0</v>
      </c>
      <c r="Z4" s="555">
        <f>SUM(W4:Y4)</f>
        <v>1</v>
      </c>
      <c r="AA4" s="537"/>
      <c r="AB4" s="538"/>
      <c r="AC4" s="539"/>
      <c r="AD4" s="555"/>
      <c r="AE4" s="537">
        <f>'0405 Monthly'!P9-'0405 Monthly'!F9</f>
        <v>0</v>
      </c>
      <c r="AF4" s="537">
        <f>'0405 Monthly'!Q9-'0405 Monthly'!C9</f>
        <v>-5</v>
      </c>
      <c r="AG4" s="537">
        <f>'0405 Monthly'!R9-'0405 Monthly'!D9</f>
        <v>0</v>
      </c>
      <c r="AH4" s="555">
        <f>SUM(AE4:AG4)</f>
        <v>-5</v>
      </c>
    </row>
    <row r="5" spans="1:34">
      <c r="A5" s="525" t="s">
        <v>35</v>
      </c>
      <c r="B5" s="524">
        <v>48</v>
      </c>
      <c r="C5" s="540">
        <f>'1112Monthly '!H6-'1112Monthly '!C6</f>
        <v>0</v>
      </c>
      <c r="D5" s="541">
        <f>'1112Monthly '!I6-'1112Monthly '!D6</f>
        <v>-2</v>
      </c>
      <c r="E5" s="542">
        <f>'1112Monthly '!J6-'1112Monthly '!E6</f>
        <v>0</v>
      </c>
      <c r="F5" s="556">
        <f t="shared" ref="F5:F22" si="0">SUM(C5:E5)</f>
        <v>-2</v>
      </c>
      <c r="G5" s="540">
        <f>'1011Monthly'!AE6-'1011Monthly'!C6</f>
        <v>-1</v>
      </c>
      <c r="H5" s="541">
        <f>'1011Monthly'!AF6-'1011Monthly'!D6</f>
        <v>0</v>
      </c>
      <c r="I5" s="542">
        <f>'1011Monthly'!AG6-'1011Monthly'!E6</f>
        <v>0</v>
      </c>
      <c r="J5" s="556">
        <f t="shared" ref="J5:J22" si="1">SUM(G5:I5)</f>
        <v>-1</v>
      </c>
      <c r="K5" s="540">
        <f>'0910 Monthly '!W6-'0910 Monthly '!C6</f>
        <v>-3</v>
      </c>
      <c r="L5" s="541">
        <f>'0910 Monthly '!X6-'0910 Monthly '!D6</f>
        <v>-3</v>
      </c>
      <c r="M5" s="542">
        <f>'0910 Monthly '!Y6-'0910 Monthly '!E6</f>
        <v>-1</v>
      </c>
      <c r="N5" s="556">
        <f t="shared" ref="N5:N23" si="2">SUM(K5:M5)</f>
        <v>-7</v>
      </c>
      <c r="O5" s="540">
        <f>'0809 Monthly'!Q6-'0809 Monthly'!B6</f>
        <v>-6</v>
      </c>
      <c r="P5" s="541">
        <f>'0809 Monthly'!R6-'0809 Monthly'!C6</f>
        <v>0</v>
      </c>
      <c r="Q5" s="542">
        <f>'0809 Monthly'!S6-'0809 Monthly'!D6</f>
        <v>0</v>
      </c>
      <c r="R5" s="556">
        <f t="shared" ref="R5:R22" si="3">SUM(O5:Q5)</f>
        <v>-6</v>
      </c>
      <c r="S5" s="540">
        <f>'0708 Monthly'!Q6-'0708 Monthly'!B6</f>
        <v>0</v>
      </c>
      <c r="T5" s="541">
        <f>'0708 Monthly'!R6-'0708 Monthly'!C6</f>
        <v>-1</v>
      </c>
      <c r="U5" s="542">
        <f>'0708 Monthly'!S6-'0708 Monthly'!D6</f>
        <v>-1</v>
      </c>
      <c r="V5" s="556">
        <f t="shared" ref="V5:V22" si="4">SUM(S5:U5)</f>
        <v>-2</v>
      </c>
      <c r="W5" s="540">
        <f>'0607 Monthly'!P6-'0607 Monthly'!B6</f>
        <v>-1</v>
      </c>
      <c r="X5" s="541">
        <f>'0607 Monthly'!Q6-'0607 Monthly'!C6</f>
        <v>-1</v>
      </c>
      <c r="Y5" s="542">
        <f>'0607 Monthly'!R6-'0607 Monthly'!D6</f>
        <v>-2</v>
      </c>
      <c r="Z5" s="556">
        <f t="shared" ref="Z5:Z22" si="5">SUM(W5:Y5)</f>
        <v>-4</v>
      </c>
      <c r="AA5" s="540"/>
      <c r="AB5" s="541"/>
      <c r="AC5" s="542"/>
      <c r="AD5" s="556"/>
      <c r="AE5" s="540">
        <f>'0405 Monthly'!P6-'0405 Monthly'!F6</f>
        <v>0</v>
      </c>
      <c r="AF5" s="540">
        <f>'0405 Monthly'!Q6-'0405 Monthly'!C6</f>
        <v>-3</v>
      </c>
      <c r="AG5" s="540">
        <f>'0405 Monthly'!R6-'0405 Monthly'!D6</f>
        <v>-1</v>
      </c>
      <c r="AH5" s="556">
        <f t="shared" ref="AH5:AH22" si="6">SUM(AE5:AG5)</f>
        <v>-4</v>
      </c>
    </row>
    <row r="6" spans="1:34">
      <c r="A6" s="525" t="s">
        <v>36</v>
      </c>
      <c r="B6" s="524">
        <v>96</v>
      </c>
      <c r="C6" s="540">
        <f>'1112Monthly '!H7-'1112Monthly '!C7</f>
        <v>4</v>
      </c>
      <c r="D6" s="541">
        <f>'1112Monthly '!I7-'1112Monthly '!D7</f>
        <v>-2</v>
      </c>
      <c r="E6" s="542">
        <f>'1112Monthly '!J7-'1112Monthly '!E7</f>
        <v>0</v>
      </c>
      <c r="F6" s="556">
        <f t="shared" si="0"/>
        <v>2</v>
      </c>
      <c r="G6" s="540">
        <f>'1011Monthly'!AE7-'1011Monthly'!C7</f>
        <v>2</v>
      </c>
      <c r="H6" s="541">
        <f>'1011Monthly'!AF7-'1011Monthly'!D7</f>
        <v>-4</v>
      </c>
      <c r="I6" s="542">
        <f>'1011Monthly'!AG7-'1011Monthly'!E7</f>
        <v>-1</v>
      </c>
      <c r="J6" s="556">
        <f t="shared" si="1"/>
        <v>-3</v>
      </c>
      <c r="K6" s="540">
        <f>'0910 Monthly '!W7-'0910 Monthly '!C7</f>
        <v>8</v>
      </c>
      <c r="L6" s="541">
        <f>'0910 Monthly '!X7-'0910 Monthly '!D7</f>
        <v>-2</v>
      </c>
      <c r="M6" s="542">
        <f>'0910 Monthly '!Y7-'0910 Monthly '!E7</f>
        <v>-1</v>
      </c>
      <c r="N6" s="556">
        <f t="shared" si="2"/>
        <v>5</v>
      </c>
      <c r="O6" s="540">
        <f>'0809 Monthly'!Q7-'0809 Monthly'!B7</f>
        <v>5</v>
      </c>
      <c r="P6" s="541">
        <f>'0809 Monthly'!R7-'0809 Monthly'!C7</f>
        <v>-1</v>
      </c>
      <c r="Q6" s="542">
        <f>'0809 Monthly'!S7-'0809 Monthly'!D7</f>
        <v>-1</v>
      </c>
      <c r="R6" s="556">
        <f t="shared" si="3"/>
        <v>3</v>
      </c>
      <c r="S6" s="540">
        <f>'0708 Monthly'!Q7-'0708 Monthly'!B7</f>
        <v>-3</v>
      </c>
      <c r="T6" s="541">
        <f>'0708 Monthly'!R7-'0708 Monthly'!C7</f>
        <v>0</v>
      </c>
      <c r="U6" s="542">
        <f>'0708 Monthly'!S7-'0708 Monthly'!D7</f>
        <v>-1</v>
      </c>
      <c r="V6" s="556">
        <f t="shared" si="4"/>
        <v>-4</v>
      </c>
      <c r="W6" s="540">
        <f>'0607 Monthly'!P7-'0607 Monthly'!B7</f>
        <v>-3</v>
      </c>
      <c r="X6" s="541">
        <f>'0607 Monthly'!Q7-'0607 Monthly'!C7</f>
        <v>0</v>
      </c>
      <c r="Y6" s="542">
        <f>'0607 Monthly'!R7-'0607 Monthly'!D7</f>
        <v>0</v>
      </c>
      <c r="Z6" s="556">
        <f t="shared" si="5"/>
        <v>-3</v>
      </c>
      <c r="AA6" s="540"/>
      <c r="AB6" s="541"/>
      <c r="AC6" s="542"/>
      <c r="AD6" s="556"/>
      <c r="AE6" s="540">
        <f>'0405 Monthly'!P7-'0405 Monthly'!F7</f>
        <v>-1</v>
      </c>
      <c r="AF6" s="540">
        <f>'0405 Monthly'!Q7-'0405 Monthly'!C7</f>
        <v>-6</v>
      </c>
      <c r="AG6" s="540">
        <f>'0405 Monthly'!R7-'0405 Monthly'!D7</f>
        <v>-1</v>
      </c>
      <c r="AH6" s="556">
        <f t="shared" si="6"/>
        <v>-8</v>
      </c>
    </row>
    <row r="7" spans="1:34">
      <c r="A7" s="525" t="s">
        <v>70</v>
      </c>
      <c r="B7" s="524">
        <v>48</v>
      </c>
      <c r="C7" s="540">
        <f>'1112Monthly '!H8-'1112Monthly '!C8</f>
        <v>-1</v>
      </c>
      <c r="D7" s="541">
        <f>'1112Monthly '!I8-'1112Monthly '!D8</f>
        <v>-1</v>
      </c>
      <c r="E7" s="542">
        <f>'1112Monthly '!J8-'1112Monthly '!E8</f>
        <v>0</v>
      </c>
      <c r="F7" s="556">
        <f t="shared" si="0"/>
        <v>-2</v>
      </c>
      <c r="G7" s="540">
        <f>'1011Monthly'!AE8-'1011Monthly'!C8</f>
        <v>-2</v>
      </c>
      <c r="H7" s="541">
        <f>'1011Monthly'!AF8-'1011Monthly'!D8</f>
        <v>-3</v>
      </c>
      <c r="I7" s="542">
        <f>'1011Monthly'!AG8-'1011Monthly'!E8</f>
        <v>0</v>
      </c>
      <c r="J7" s="556">
        <f t="shared" si="1"/>
        <v>-5</v>
      </c>
      <c r="K7" s="540">
        <f>'0910 Monthly '!W8-'0910 Monthly '!C8</f>
        <v>-3</v>
      </c>
      <c r="L7" s="541">
        <f>'0910 Monthly '!X8-'0910 Monthly '!D8</f>
        <v>0</v>
      </c>
      <c r="M7" s="542">
        <f>'0910 Monthly '!Y8-'0910 Monthly '!E8</f>
        <v>0</v>
      </c>
      <c r="N7" s="556">
        <f t="shared" si="2"/>
        <v>-3</v>
      </c>
      <c r="O7" s="540">
        <f>'0809 Monthly'!Q8-'0809 Monthly'!B8</f>
        <v>-4</v>
      </c>
      <c r="P7" s="541">
        <f>'0809 Monthly'!R8-'0809 Monthly'!C8</f>
        <v>-2</v>
      </c>
      <c r="Q7" s="542">
        <f>'0809 Monthly'!S8-'0809 Monthly'!D8</f>
        <v>-1</v>
      </c>
      <c r="R7" s="556">
        <f t="shared" si="3"/>
        <v>-7</v>
      </c>
      <c r="S7" s="540">
        <f>'0708 Monthly'!Q8-'0708 Monthly'!B8</f>
        <v>1</v>
      </c>
      <c r="T7" s="541">
        <f>'0708 Monthly'!R8-'0708 Monthly'!C8</f>
        <v>0</v>
      </c>
      <c r="U7" s="542">
        <f>'0708 Monthly'!S8-'0708 Monthly'!D8</f>
        <v>0</v>
      </c>
      <c r="V7" s="556">
        <f t="shared" si="4"/>
        <v>1</v>
      </c>
      <c r="W7" s="540">
        <f>'0607 Monthly'!P8-'0607 Monthly'!B8</f>
        <v>-3</v>
      </c>
      <c r="X7" s="541">
        <f>'0607 Monthly'!Q8-'0607 Monthly'!C8</f>
        <v>-1</v>
      </c>
      <c r="Y7" s="542">
        <f>'0607 Monthly'!R8-'0607 Monthly'!D8</f>
        <v>0</v>
      </c>
      <c r="Z7" s="556">
        <f t="shared" si="5"/>
        <v>-4</v>
      </c>
      <c r="AA7" s="540"/>
      <c r="AB7" s="541"/>
      <c r="AC7" s="542"/>
      <c r="AD7" s="556"/>
      <c r="AE7" s="540">
        <f>'0405 Monthly'!P10-'0405 Monthly'!F10</f>
        <v>1</v>
      </c>
      <c r="AF7" s="540">
        <f>'0405 Monthly'!Q10-'0405 Monthly'!C10</f>
        <v>-4</v>
      </c>
      <c r="AG7" s="540">
        <f>'0405 Monthly'!R10-'0405 Monthly'!D10</f>
        <v>-2</v>
      </c>
      <c r="AH7" s="556">
        <f t="shared" si="6"/>
        <v>-5</v>
      </c>
    </row>
    <row r="8" spans="1:34">
      <c r="A8" s="526" t="s">
        <v>40</v>
      </c>
      <c r="B8" s="527">
        <v>96</v>
      </c>
      <c r="C8" s="543">
        <f>'1112Monthly '!H9-'1112Monthly '!C9</f>
        <v>-5</v>
      </c>
      <c r="D8" s="544">
        <f>'1112Monthly '!I9-'1112Monthly '!D9</f>
        <v>0</v>
      </c>
      <c r="E8" s="545">
        <f>'1112Monthly '!J9-'1112Monthly '!E9</f>
        <v>-1</v>
      </c>
      <c r="F8" s="557">
        <f t="shared" si="0"/>
        <v>-6</v>
      </c>
      <c r="G8" s="543">
        <f>'1011Monthly'!AE9-'1011Monthly'!C9</f>
        <v>-12</v>
      </c>
      <c r="H8" s="544">
        <f>'1011Monthly'!AF9-'1011Monthly'!D9</f>
        <v>-1</v>
      </c>
      <c r="I8" s="545">
        <f>'1011Monthly'!AG9-'1011Monthly'!E9</f>
        <v>-3</v>
      </c>
      <c r="J8" s="557">
        <f t="shared" si="1"/>
        <v>-16</v>
      </c>
      <c r="K8" s="543">
        <f>'0910 Monthly '!W9-'0910 Monthly '!C9</f>
        <v>-8</v>
      </c>
      <c r="L8" s="544">
        <f>'0910 Monthly '!X9-'0910 Monthly '!D9</f>
        <v>-2</v>
      </c>
      <c r="M8" s="545">
        <f>'0910 Monthly '!Y9-'0910 Monthly '!E9</f>
        <v>-2</v>
      </c>
      <c r="N8" s="557">
        <f t="shared" si="2"/>
        <v>-12</v>
      </c>
      <c r="O8" s="543">
        <f>'0809 Monthly'!Q9-'0809 Monthly'!B9</f>
        <v>-9</v>
      </c>
      <c r="P8" s="544">
        <f>'0809 Monthly'!R9-'0809 Monthly'!C9</f>
        <v>-2</v>
      </c>
      <c r="Q8" s="545">
        <f>'0809 Monthly'!S9-'0809 Monthly'!D9</f>
        <v>0</v>
      </c>
      <c r="R8" s="557">
        <f t="shared" si="3"/>
        <v>-11</v>
      </c>
      <c r="S8" s="543">
        <f>'0708 Monthly'!Q9-'0708 Monthly'!B9</f>
        <v>-6</v>
      </c>
      <c r="T8" s="544">
        <f>'0708 Monthly'!R9-'0708 Monthly'!C9</f>
        <v>-1</v>
      </c>
      <c r="U8" s="545">
        <f>'0708 Monthly'!S9-'0708 Monthly'!D9</f>
        <v>-1</v>
      </c>
      <c r="V8" s="557">
        <f t="shared" si="4"/>
        <v>-8</v>
      </c>
      <c r="W8" s="543">
        <f>'0607 Monthly'!P9-'0607 Monthly'!B9</f>
        <v>-7</v>
      </c>
      <c r="X8" s="544">
        <f>'0607 Monthly'!Q9-'0607 Monthly'!C9</f>
        <v>0</v>
      </c>
      <c r="Y8" s="545">
        <f>'0607 Monthly'!R9-'0607 Monthly'!D9</f>
        <v>0</v>
      </c>
      <c r="Z8" s="557">
        <f t="shared" si="5"/>
        <v>-7</v>
      </c>
      <c r="AA8" s="543"/>
      <c r="AB8" s="544"/>
      <c r="AC8" s="545"/>
      <c r="AD8" s="557"/>
      <c r="AE8" s="543">
        <f>'0405 Monthly'!P11-'0405 Monthly'!F11</f>
        <v>-2</v>
      </c>
      <c r="AF8" s="543">
        <f>'0405 Monthly'!Q11-'0405 Monthly'!C11</f>
        <v>-1</v>
      </c>
      <c r="AG8" s="543">
        <f>'0405 Monthly'!R11-'0405 Monthly'!D11</f>
        <v>-2</v>
      </c>
      <c r="AH8" s="557">
        <f t="shared" si="6"/>
        <v>-5</v>
      </c>
    </row>
    <row r="9" spans="1:34">
      <c r="A9" s="525" t="s">
        <v>41</v>
      </c>
      <c r="B9" s="524">
        <v>48</v>
      </c>
      <c r="C9" s="540">
        <f>'1112Monthly '!H10-'1112Monthly '!C10</f>
        <v>0</v>
      </c>
      <c r="D9" s="541">
        <f>'1112Monthly '!I10-'1112Monthly '!D10</f>
        <v>-1</v>
      </c>
      <c r="E9" s="542">
        <f>'1112Monthly '!J10-'1112Monthly '!E10</f>
        <v>-1</v>
      </c>
      <c r="F9" s="556">
        <f t="shared" si="0"/>
        <v>-2</v>
      </c>
      <c r="G9" s="540">
        <f>'1011Monthly'!AE10-'1011Monthly'!C10</f>
        <v>2</v>
      </c>
      <c r="H9" s="541">
        <f>'1011Monthly'!AF10-'1011Monthly'!D10</f>
        <v>-2</v>
      </c>
      <c r="I9" s="542">
        <f>'1011Monthly'!AG10-'1011Monthly'!E10</f>
        <v>-2</v>
      </c>
      <c r="J9" s="556">
        <f t="shared" si="1"/>
        <v>-2</v>
      </c>
      <c r="K9" s="540">
        <f>'0910 Monthly '!W10-'0910 Monthly '!C10</f>
        <v>1</v>
      </c>
      <c r="L9" s="541">
        <f>'0910 Monthly '!X10-'0910 Monthly '!D10</f>
        <v>1</v>
      </c>
      <c r="M9" s="542">
        <f>'0910 Monthly '!Y10-'0910 Monthly '!E10</f>
        <v>0</v>
      </c>
      <c r="N9" s="556">
        <f t="shared" si="2"/>
        <v>2</v>
      </c>
      <c r="O9" s="540">
        <f>'0809 Monthly'!Q10-'0809 Monthly'!B10</f>
        <v>0</v>
      </c>
      <c r="P9" s="541">
        <f>'0809 Monthly'!R10-'0809 Monthly'!C10</f>
        <v>-2</v>
      </c>
      <c r="Q9" s="542">
        <f>'0809 Monthly'!S10-'0809 Monthly'!D10</f>
        <v>-1</v>
      </c>
      <c r="R9" s="556">
        <f t="shared" si="3"/>
        <v>-3</v>
      </c>
      <c r="S9" s="540">
        <f>'0708 Monthly'!Q10-'0708 Monthly'!B10</f>
        <v>0</v>
      </c>
      <c r="T9" s="541">
        <f>'0708 Monthly'!R10-'0708 Monthly'!C10</f>
        <v>-1</v>
      </c>
      <c r="U9" s="542">
        <f>'0708 Monthly'!S10-'0708 Monthly'!D10</f>
        <v>1</v>
      </c>
      <c r="V9" s="556">
        <f t="shared" si="4"/>
        <v>0</v>
      </c>
      <c r="W9" s="540">
        <f>'0607 Monthly'!P10-'0607 Monthly'!B10</f>
        <v>0</v>
      </c>
      <c r="X9" s="541">
        <f>'0607 Monthly'!Q10-'0607 Monthly'!C10</f>
        <v>0</v>
      </c>
      <c r="Y9" s="542">
        <f>'0607 Monthly'!R10-'0607 Monthly'!D10</f>
        <v>0</v>
      </c>
      <c r="Z9" s="556">
        <f t="shared" si="5"/>
        <v>0</v>
      </c>
      <c r="AA9" s="540"/>
      <c r="AB9" s="541"/>
      <c r="AC9" s="542"/>
      <c r="AD9" s="556"/>
      <c r="AE9" s="540">
        <f>'0405 Monthly'!P12-'0405 Monthly'!F12</f>
        <v>0</v>
      </c>
      <c r="AF9" s="540">
        <f>'0405 Monthly'!Q12-'0405 Monthly'!C12</f>
        <v>-1</v>
      </c>
      <c r="AG9" s="540">
        <f>'0405 Monthly'!R12-'0405 Monthly'!D12</f>
        <v>-2</v>
      </c>
      <c r="AH9" s="556">
        <f t="shared" si="6"/>
        <v>-3</v>
      </c>
    </row>
    <row r="10" spans="1:34">
      <c r="A10" s="525" t="s">
        <v>42</v>
      </c>
      <c r="B10" s="524">
        <v>96</v>
      </c>
      <c r="C10" s="540">
        <f>'1112Monthly '!H11-'1112Monthly '!C11</f>
        <v>-2</v>
      </c>
      <c r="D10" s="541">
        <f>'1112Monthly '!I11-'1112Monthly '!D11</f>
        <v>-2</v>
      </c>
      <c r="E10" s="542">
        <f>'1112Monthly '!J11-'1112Monthly '!E11</f>
        <v>-2</v>
      </c>
      <c r="F10" s="556">
        <f t="shared" si="0"/>
        <v>-6</v>
      </c>
      <c r="G10" s="540">
        <f>'1011Monthly'!AE11-'1011Monthly'!C11</f>
        <v>-3</v>
      </c>
      <c r="H10" s="541">
        <f>'1011Monthly'!AF11-'1011Monthly'!D11</f>
        <v>-5</v>
      </c>
      <c r="I10" s="542">
        <f>'1011Monthly'!AG11-'1011Monthly'!E11</f>
        <v>0</v>
      </c>
      <c r="J10" s="556">
        <f t="shared" si="1"/>
        <v>-8</v>
      </c>
      <c r="K10" s="540">
        <f>'0910 Monthly '!W11-'0910 Monthly '!C11</f>
        <v>-7</v>
      </c>
      <c r="L10" s="541">
        <f>'0910 Monthly '!X11-'0910 Monthly '!D11</f>
        <v>-4</v>
      </c>
      <c r="M10" s="542">
        <f>'0910 Monthly '!Y11-'0910 Monthly '!E11</f>
        <v>-1</v>
      </c>
      <c r="N10" s="556">
        <f t="shared" si="2"/>
        <v>-12</v>
      </c>
      <c r="O10" s="540">
        <f>'0809 Monthly'!Q11-'0809 Monthly'!B11</f>
        <v>-1</v>
      </c>
      <c r="P10" s="541">
        <f>'0809 Monthly'!R11-'0809 Monthly'!C11</f>
        <v>-2</v>
      </c>
      <c r="Q10" s="542">
        <f>'0809 Monthly'!S11-'0809 Monthly'!D11</f>
        <v>-2</v>
      </c>
      <c r="R10" s="556">
        <f t="shared" si="3"/>
        <v>-5</v>
      </c>
      <c r="S10" s="540">
        <f>'0708 Monthly'!Q11-'0708 Monthly'!B11</f>
        <v>-4</v>
      </c>
      <c r="T10" s="541">
        <f>'0708 Monthly'!R11-'0708 Monthly'!C11</f>
        <v>-2</v>
      </c>
      <c r="U10" s="542">
        <f>'0708 Monthly'!S11-'0708 Monthly'!D11</f>
        <v>0</v>
      </c>
      <c r="V10" s="556">
        <f t="shared" si="4"/>
        <v>-6</v>
      </c>
      <c r="W10" s="540">
        <f>'0607 Monthly'!P11-'0607 Monthly'!B11</f>
        <v>-1</v>
      </c>
      <c r="X10" s="541">
        <f>'0607 Monthly'!Q11-'0607 Monthly'!C11</f>
        <v>1</v>
      </c>
      <c r="Y10" s="542">
        <f>'0607 Monthly'!R11-'0607 Monthly'!D11</f>
        <v>0</v>
      </c>
      <c r="Z10" s="556">
        <f t="shared" si="5"/>
        <v>0</v>
      </c>
      <c r="AA10" s="540"/>
      <c r="AB10" s="541"/>
      <c r="AC10" s="542"/>
      <c r="AD10" s="556"/>
      <c r="AE10" s="540">
        <f>'0405 Monthly'!P13-'0405 Monthly'!F13</f>
        <v>-2</v>
      </c>
      <c r="AF10" s="540">
        <f>'0405 Monthly'!Q13-'0405 Monthly'!C13</f>
        <v>-7</v>
      </c>
      <c r="AG10" s="540">
        <f>'0405 Monthly'!R13-'0405 Monthly'!D13</f>
        <v>-2</v>
      </c>
      <c r="AH10" s="556">
        <f t="shared" si="6"/>
        <v>-11</v>
      </c>
    </row>
    <row r="11" spans="1:34">
      <c r="A11" s="528" t="s">
        <v>152</v>
      </c>
      <c r="B11" s="524"/>
      <c r="C11" s="540">
        <f>'1112Monthly '!H12-'1112Monthly '!C12</f>
        <v>-1</v>
      </c>
      <c r="D11" s="541">
        <f>'1112Monthly '!I12-'1112Monthly '!D12</f>
        <v>1</v>
      </c>
      <c r="E11" s="542">
        <f>'1112Monthly '!J12-'1112Monthly '!E12</f>
        <v>0</v>
      </c>
      <c r="F11" s="556">
        <f t="shared" si="0"/>
        <v>0</v>
      </c>
      <c r="G11" s="540">
        <f>'1011Monthly'!AE12-'1011Monthly'!C12</f>
        <v>-1</v>
      </c>
      <c r="H11" s="541">
        <f>'1011Monthly'!AF12-'1011Monthly'!D12</f>
        <v>-2</v>
      </c>
      <c r="I11" s="542">
        <f>'1011Monthly'!AG12-'1011Monthly'!E12</f>
        <v>0</v>
      </c>
      <c r="J11" s="556">
        <f t="shared" si="1"/>
        <v>-3</v>
      </c>
      <c r="K11" s="540">
        <f>'0910 Monthly '!W12-'0910 Monthly '!C12</f>
        <v>4</v>
      </c>
      <c r="L11" s="541">
        <f>'0910 Monthly '!X12-'0910 Monthly '!D12</f>
        <v>0</v>
      </c>
      <c r="M11" s="542">
        <f>'0910 Monthly '!Y12-'0910 Monthly '!E12</f>
        <v>0</v>
      </c>
      <c r="N11" s="556">
        <f t="shared" si="2"/>
        <v>4</v>
      </c>
      <c r="O11" s="540">
        <f>'0809 Monthly'!Q12-'0809 Monthly'!B12</f>
        <v>7</v>
      </c>
      <c r="P11" s="541">
        <f>'0809 Monthly'!R12-'0809 Monthly'!C12</f>
        <v>0</v>
      </c>
      <c r="Q11" s="542">
        <f>'0809 Monthly'!S12-'0809 Monthly'!D12</f>
        <v>0</v>
      </c>
      <c r="R11" s="556">
        <f t="shared" si="3"/>
        <v>7</v>
      </c>
      <c r="S11" s="540">
        <f>'0708 Monthly'!Q12-'0708 Monthly'!B12</f>
        <v>10</v>
      </c>
      <c r="T11" s="541">
        <f>'0708 Monthly'!R12-'0708 Monthly'!C12</f>
        <v>0</v>
      </c>
      <c r="U11" s="542">
        <f>'0708 Monthly'!S12-'0708 Monthly'!D12</f>
        <v>0</v>
      </c>
      <c r="V11" s="556">
        <f t="shared" si="4"/>
        <v>10</v>
      </c>
      <c r="W11" s="540">
        <f>'0607 Monthly'!P12-'0607 Monthly'!B12</f>
        <v>-4</v>
      </c>
      <c r="X11" s="541">
        <f>'0607 Monthly'!Q12-'0607 Monthly'!C12</f>
        <v>0</v>
      </c>
      <c r="Y11" s="542">
        <f>'0607 Monthly'!R12-'0607 Monthly'!D12</f>
        <v>0</v>
      </c>
      <c r="Z11" s="556">
        <f t="shared" si="5"/>
        <v>-4</v>
      </c>
      <c r="AA11" s="540"/>
      <c r="AB11" s="541"/>
      <c r="AC11" s="542"/>
      <c r="AD11" s="556"/>
      <c r="AE11" s="540"/>
      <c r="AF11" s="540"/>
      <c r="AG11" s="540"/>
      <c r="AH11" s="556"/>
    </row>
    <row r="12" spans="1:34">
      <c r="A12" s="525" t="s">
        <v>43</v>
      </c>
      <c r="B12" s="524">
        <v>48</v>
      </c>
      <c r="C12" s="540">
        <f>'1112Monthly '!H13-'1112Monthly '!C13</f>
        <v>1</v>
      </c>
      <c r="D12" s="541">
        <f>'1112Monthly '!I13-'1112Monthly '!D13</f>
        <v>-1</v>
      </c>
      <c r="E12" s="542">
        <f>'1112Monthly '!J13-'1112Monthly '!E13</f>
        <v>0</v>
      </c>
      <c r="F12" s="556">
        <f t="shared" si="0"/>
        <v>0</v>
      </c>
      <c r="G12" s="540">
        <f>'1011Monthly'!AE13-'1011Monthly'!C13</f>
        <v>4</v>
      </c>
      <c r="H12" s="541">
        <f>'1011Monthly'!AF13-'1011Monthly'!D13</f>
        <v>-2</v>
      </c>
      <c r="I12" s="542">
        <f>'1011Monthly'!AG13-'1011Monthly'!E13</f>
        <v>0</v>
      </c>
      <c r="J12" s="556">
        <f t="shared" si="1"/>
        <v>2</v>
      </c>
      <c r="K12" s="540">
        <f>'0910 Monthly '!W13-'0910 Monthly '!C13</f>
        <v>4</v>
      </c>
      <c r="L12" s="541">
        <f>'0910 Monthly '!X13-'0910 Monthly '!D13</f>
        <v>-1</v>
      </c>
      <c r="M12" s="542">
        <f>'0910 Monthly '!Y13-'0910 Monthly '!E13</f>
        <v>0</v>
      </c>
      <c r="N12" s="556">
        <f t="shared" si="2"/>
        <v>3</v>
      </c>
      <c r="O12" s="540">
        <f>'0809 Monthly'!Q13-'0809 Monthly'!B13</f>
        <v>0</v>
      </c>
      <c r="P12" s="541">
        <f>'0809 Monthly'!R13-'0809 Monthly'!C13</f>
        <v>-1</v>
      </c>
      <c r="Q12" s="542">
        <f>'0809 Monthly'!S13-'0809 Monthly'!D13</f>
        <v>0</v>
      </c>
      <c r="R12" s="556">
        <f t="shared" si="3"/>
        <v>-1</v>
      </c>
      <c r="S12" s="540">
        <f>'0708 Monthly'!Q13-'0708 Monthly'!B13</f>
        <v>0</v>
      </c>
      <c r="T12" s="541">
        <f>'0708 Monthly'!R13-'0708 Monthly'!C13</f>
        <v>0</v>
      </c>
      <c r="U12" s="542">
        <f>'0708 Monthly'!S13-'0708 Monthly'!D13</f>
        <v>0</v>
      </c>
      <c r="V12" s="556">
        <f t="shared" si="4"/>
        <v>0</v>
      </c>
      <c r="W12" s="540">
        <f>'0607 Monthly'!P13-'0607 Monthly'!B13</f>
        <v>0</v>
      </c>
      <c r="X12" s="541">
        <f>'0607 Monthly'!Q13-'0607 Monthly'!C13</f>
        <v>0</v>
      </c>
      <c r="Y12" s="542">
        <f>'0607 Monthly'!R13-'0607 Monthly'!D13</f>
        <v>0</v>
      </c>
      <c r="Z12" s="556">
        <f t="shared" si="5"/>
        <v>0</v>
      </c>
      <c r="AA12" s="540"/>
      <c r="AB12" s="541"/>
      <c r="AC12" s="542"/>
      <c r="AD12" s="556"/>
      <c r="AE12" s="540">
        <f>'0405 Monthly'!P14-'0405 Monthly'!F14</f>
        <v>0</v>
      </c>
      <c r="AF12" s="540">
        <f>'0405 Monthly'!Q14-'0405 Monthly'!C14</f>
        <v>0</v>
      </c>
      <c r="AG12" s="540">
        <f>'0405 Monthly'!R14-'0405 Monthly'!D14</f>
        <v>-1</v>
      </c>
      <c r="AH12" s="556">
        <f t="shared" si="6"/>
        <v>-1</v>
      </c>
    </row>
    <row r="13" spans="1:34">
      <c r="A13" s="526" t="s">
        <v>148</v>
      </c>
      <c r="B13" s="527">
        <v>48</v>
      </c>
      <c r="C13" s="543">
        <f>'1112Monthly '!H14-'1112Monthly '!C14</f>
        <v>-3</v>
      </c>
      <c r="D13" s="544">
        <f>'1112Monthly '!I14-'1112Monthly '!D14</f>
        <v>-2</v>
      </c>
      <c r="E13" s="545">
        <f>'1112Monthly '!J14-'1112Monthly '!E14</f>
        <v>-1</v>
      </c>
      <c r="F13" s="557">
        <f t="shared" si="0"/>
        <v>-6</v>
      </c>
      <c r="G13" s="543">
        <f>'1011Monthly'!AE14-'1011Monthly'!C14</f>
        <v>4</v>
      </c>
      <c r="H13" s="544">
        <f>'1011Monthly'!AF14-'1011Monthly'!D14</f>
        <v>0</v>
      </c>
      <c r="I13" s="545">
        <f>'1011Monthly'!AG14-'1011Monthly'!E14</f>
        <v>0</v>
      </c>
      <c r="J13" s="557">
        <f t="shared" si="1"/>
        <v>4</v>
      </c>
      <c r="K13" s="543">
        <f>'0910 Monthly '!W14-'0910 Monthly '!C14</f>
        <v>-2</v>
      </c>
      <c r="L13" s="544">
        <f>'0910 Monthly '!X14-'0910 Monthly '!D14</f>
        <v>-1</v>
      </c>
      <c r="M13" s="545">
        <f>'0910 Monthly '!Y14-'0910 Monthly '!E14</f>
        <v>-1</v>
      </c>
      <c r="N13" s="557">
        <f t="shared" si="2"/>
        <v>-4</v>
      </c>
      <c r="O13" s="543">
        <f>'0809 Monthly'!Q14-'0809 Monthly'!B14</f>
        <v>-3</v>
      </c>
      <c r="P13" s="544">
        <f>'0809 Monthly'!R14-'0809 Monthly'!C14</f>
        <v>-4</v>
      </c>
      <c r="Q13" s="545">
        <f>'0809 Monthly'!S14-'0809 Monthly'!D14</f>
        <v>-1</v>
      </c>
      <c r="R13" s="557">
        <f t="shared" si="3"/>
        <v>-8</v>
      </c>
      <c r="S13" s="543">
        <f>'0708 Monthly'!Q14-'0708 Monthly'!B14</f>
        <v>1</v>
      </c>
      <c r="T13" s="544">
        <f>'0708 Monthly'!R14-'0708 Monthly'!C14</f>
        <v>0</v>
      </c>
      <c r="U13" s="545">
        <f>'0708 Monthly'!S14-'0708 Monthly'!D14</f>
        <v>0</v>
      </c>
      <c r="V13" s="557">
        <f t="shared" si="4"/>
        <v>1</v>
      </c>
      <c r="W13" s="543">
        <f>'0607 Monthly'!P14-'0607 Monthly'!B14</f>
        <v>0</v>
      </c>
      <c r="X13" s="544">
        <f>'0607 Monthly'!Q14-'0607 Monthly'!C14</f>
        <v>-1</v>
      </c>
      <c r="Y13" s="545">
        <f>'0607 Monthly'!R14-'0607 Monthly'!D14</f>
        <v>0</v>
      </c>
      <c r="Z13" s="557">
        <f t="shared" si="5"/>
        <v>-1</v>
      </c>
      <c r="AA13" s="543"/>
      <c r="AB13" s="544"/>
      <c r="AC13" s="545"/>
      <c r="AD13" s="557"/>
      <c r="AE13" s="543">
        <f>'0405 Monthly'!P8-'0405 Monthly'!F8</f>
        <v>-2</v>
      </c>
      <c r="AF13" s="543">
        <f>'0405 Monthly'!Q8-'0405 Monthly'!C8</f>
        <v>-3</v>
      </c>
      <c r="AG13" s="543">
        <f>'0405 Monthly'!R8-'0405 Monthly'!D8</f>
        <v>-1</v>
      </c>
      <c r="AH13" s="557">
        <f t="shared" si="6"/>
        <v>-6</v>
      </c>
    </row>
    <row r="14" spans="1:34">
      <c r="A14" s="525" t="s">
        <v>44</v>
      </c>
      <c r="B14" s="524">
        <v>48</v>
      </c>
      <c r="C14" s="540">
        <f>'1112Monthly '!H15-'1112Monthly '!C15</f>
        <v>0</v>
      </c>
      <c r="D14" s="541">
        <f>'1112Monthly '!I15-'1112Monthly '!D15</f>
        <v>0</v>
      </c>
      <c r="E14" s="542">
        <f>'1112Monthly '!J15-'1112Monthly '!E15</f>
        <v>-1</v>
      </c>
      <c r="F14" s="556">
        <f t="shared" si="0"/>
        <v>-1</v>
      </c>
      <c r="G14" s="540">
        <f>'1011Monthly'!AE15-'1011Monthly'!C15</f>
        <v>1</v>
      </c>
      <c r="H14" s="541">
        <f>'1011Monthly'!AF15-'1011Monthly'!D15</f>
        <v>-2</v>
      </c>
      <c r="I14" s="542">
        <f>'1011Monthly'!AG15-'1011Monthly'!E15</f>
        <v>0</v>
      </c>
      <c r="J14" s="556">
        <f t="shared" si="1"/>
        <v>-1</v>
      </c>
      <c r="K14" s="540">
        <f>'0910 Monthly '!W15-'0910 Monthly '!C15</f>
        <v>0</v>
      </c>
      <c r="L14" s="541">
        <f>'0910 Monthly '!X15-'0910 Monthly '!D15</f>
        <v>-1</v>
      </c>
      <c r="M14" s="542">
        <f>'0910 Monthly '!Y15-'0910 Monthly '!E15</f>
        <v>-1</v>
      </c>
      <c r="N14" s="556">
        <f t="shared" si="2"/>
        <v>-2</v>
      </c>
      <c r="O14" s="540">
        <f>'0809 Monthly'!Q15-'0809 Monthly'!B15</f>
        <v>-2</v>
      </c>
      <c r="P14" s="541">
        <f>'0809 Monthly'!R15-'0809 Monthly'!C15</f>
        <v>-1</v>
      </c>
      <c r="Q14" s="542">
        <f>'0809 Monthly'!S15-'0809 Monthly'!D15</f>
        <v>0</v>
      </c>
      <c r="R14" s="556">
        <f t="shared" si="3"/>
        <v>-3</v>
      </c>
      <c r="S14" s="540">
        <f>'0708 Monthly'!Q15-'0708 Monthly'!B15</f>
        <v>1</v>
      </c>
      <c r="T14" s="541">
        <f>'0708 Monthly'!R15-'0708 Monthly'!C15</f>
        <v>-1</v>
      </c>
      <c r="U14" s="542">
        <f>'0708 Monthly'!S15-'0708 Monthly'!D15</f>
        <v>-3</v>
      </c>
      <c r="V14" s="556">
        <f t="shared" si="4"/>
        <v>-3</v>
      </c>
      <c r="W14" s="540">
        <f>'0607 Monthly'!P15-'0607 Monthly'!B15</f>
        <v>1</v>
      </c>
      <c r="X14" s="541">
        <f>'0607 Monthly'!Q15-'0607 Monthly'!C15</f>
        <v>-1</v>
      </c>
      <c r="Y14" s="542">
        <f>'0607 Monthly'!R15-'0607 Monthly'!D15</f>
        <v>-1</v>
      </c>
      <c r="Z14" s="556">
        <f t="shared" si="5"/>
        <v>-1</v>
      </c>
      <c r="AA14" s="540"/>
      <c r="AB14" s="541"/>
      <c r="AC14" s="542"/>
      <c r="AD14" s="556"/>
      <c r="AE14" s="540">
        <f>'0405 Monthly'!P15-'0405 Monthly'!F15</f>
        <v>0</v>
      </c>
      <c r="AF14" s="540">
        <f>'0405 Monthly'!Q15-'0405 Monthly'!C15</f>
        <v>-2</v>
      </c>
      <c r="AG14" s="540">
        <f>'0405 Monthly'!R15-'0405 Monthly'!D15</f>
        <v>0</v>
      </c>
      <c r="AH14" s="556">
        <f t="shared" si="6"/>
        <v>-2</v>
      </c>
    </row>
    <row r="15" spans="1:34">
      <c r="A15" s="525" t="s">
        <v>45</v>
      </c>
      <c r="B15" s="524">
        <v>48</v>
      </c>
      <c r="C15" s="540">
        <f>'1112Monthly '!H16-'1112Monthly '!C16</f>
        <v>0</v>
      </c>
      <c r="D15" s="541">
        <f>'1112Monthly '!I16-'1112Monthly '!D16</f>
        <v>0</v>
      </c>
      <c r="E15" s="542">
        <f>'1112Monthly '!J16-'1112Monthly '!E16</f>
        <v>0</v>
      </c>
      <c r="F15" s="556">
        <f t="shared" si="0"/>
        <v>0</v>
      </c>
      <c r="G15" s="540">
        <f>'1011Monthly'!AE16-'1011Monthly'!C16</f>
        <v>-1</v>
      </c>
      <c r="H15" s="541">
        <f>'1011Monthly'!AF16-'1011Monthly'!D16</f>
        <v>0</v>
      </c>
      <c r="I15" s="542">
        <f>'1011Monthly'!AG16-'1011Monthly'!E16</f>
        <v>0</v>
      </c>
      <c r="J15" s="556">
        <f t="shared" si="1"/>
        <v>-1</v>
      </c>
      <c r="K15" s="540">
        <f>'0910 Monthly '!W16-'0910 Monthly '!C16</f>
        <v>-2</v>
      </c>
      <c r="L15" s="541">
        <f>'0910 Monthly '!X16-'0910 Monthly '!D16</f>
        <v>-2</v>
      </c>
      <c r="M15" s="542">
        <f>'0910 Monthly '!Y16-'0910 Monthly '!E16</f>
        <v>0</v>
      </c>
      <c r="N15" s="556">
        <f t="shared" si="2"/>
        <v>-4</v>
      </c>
      <c r="O15" s="540">
        <f>'0809 Monthly'!Q16-'0809 Monthly'!B16</f>
        <v>0</v>
      </c>
      <c r="P15" s="541">
        <f>'0809 Monthly'!R16-'0809 Monthly'!C16</f>
        <v>-1</v>
      </c>
      <c r="Q15" s="542">
        <f>'0809 Monthly'!S16-'0809 Monthly'!D16</f>
        <v>0</v>
      </c>
      <c r="R15" s="556">
        <f t="shared" si="3"/>
        <v>-1</v>
      </c>
      <c r="S15" s="540">
        <f>'0708 Monthly'!Q16-'0708 Monthly'!B16</f>
        <v>-3</v>
      </c>
      <c r="T15" s="541">
        <f>'0708 Monthly'!R16-'0708 Monthly'!C16</f>
        <v>0</v>
      </c>
      <c r="U15" s="542">
        <f>'0708 Monthly'!S16-'0708 Monthly'!D16</f>
        <v>0</v>
      </c>
      <c r="V15" s="556">
        <f t="shared" si="4"/>
        <v>-3</v>
      </c>
      <c r="W15" s="540">
        <f>'0607 Monthly'!P16-'0607 Monthly'!B16</f>
        <v>-1</v>
      </c>
      <c r="X15" s="541">
        <f>'0607 Monthly'!Q16-'0607 Monthly'!C16</f>
        <v>-1</v>
      </c>
      <c r="Y15" s="542">
        <f>'0607 Monthly'!R16-'0607 Monthly'!D16</f>
        <v>0</v>
      </c>
      <c r="Z15" s="556">
        <f t="shared" si="5"/>
        <v>-2</v>
      </c>
      <c r="AA15" s="540"/>
      <c r="AB15" s="541"/>
      <c r="AC15" s="542"/>
      <c r="AD15" s="556"/>
      <c r="AE15" s="540">
        <f>'0405 Monthly'!P16-'0405 Monthly'!F16</f>
        <v>0</v>
      </c>
      <c r="AF15" s="540">
        <f>'0405 Monthly'!Q16-'0405 Monthly'!C16</f>
        <v>1</v>
      </c>
      <c r="AG15" s="540">
        <f>'0405 Monthly'!R16-'0405 Monthly'!D16</f>
        <v>-2</v>
      </c>
      <c r="AH15" s="556">
        <f t="shared" si="6"/>
        <v>-1</v>
      </c>
    </row>
    <row r="16" spans="1:34">
      <c r="A16" s="525" t="s">
        <v>168</v>
      </c>
      <c r="B16" s="524">
        <v>48</v>
      </c>
      <c r="C16" s="540">
        <f>'1112Monthly '!H17-'1112Monthly '!C17</f>
        <v>2</v>
      </c>
      <c r="D16" s="541">
        <f>'1112Monthly '!I17-'1112Monthly '!D17</f>
        <v>-1</v>
      </c>
      <c r="E16" s="542">
        <f>'1112Monthly '!J17-'1112Monthly '!E17</f>
        <v>-1</v>
      </c>
      <c r="F16" s="556">
        <f t="shared" si="0"/>
        <v>0</v>
      </c>
      <c r="G16" s="540">
        <f>'1011Monthly'!AE17-'1011Monthly'!C17</f>
        <v>3</v>
      </c>
      <c r="H16" s="541">
        <f>'1011Monthly'!AF17-'1011Monthly'!D17</f>
        <v>-3</v>
      </c>
      <c r="I16" s="542">
        <f>'1011Monthly'!AG17-'1011Monthly'!E17</f>
        <v>-1</v>
      </c>
      <c r="J16" s="556">
        <f t="shared" si="1"/>
        <v>-1</v>
      </c>
      <c r="K16" s="540">
        <f>'0910 Monthly '!W17-'0910 Monthly '!C17</f>
        <v>2</v>
      </c>
      <c r="L16" s="541">
        <f>'0910 Monthly '!X17-'0910 Monthly '!D17</f>
        <v>-2</v>
      </c>
      <c r="M16" s="542">
        <f>'0910 Monthly '!Y17-'0910 Monthly '!E17</f>
        <v>0</v>
      </c>
      <c r="N16" s="556">
        <f t="shared" si="2"/>
        <v>0</v>
      </c>
      <c r="O16" s="540">
        <f>'0809 Monthly'!Q17-'0809 Monthly'!B17</f>
        <v>-1</v>
      </c>
      <c r="P16" s="541">
        <f>'0809 Monthly'!R17-'0809 Monthly'!C17</f>
        <v>-1</v>
      </c>
      <c r="Q16" s="542">
        <f>'0809 Monthly'!S17-'0809 Monthly'!D17</f>
        <v>-1</v>
      </c>
      <c r="R16" s="556">
        <f t="shared" si="3"/>
        <v>-3</v>
      </c>
      <c r="S16" s="540">
        <f>'0708 Monthly'!Q17-'0708 Monthly'!B17</f>
        <v>-1</v>
      </c>
      <c r="T16" s="541">
        <f>'0708 Monthly'!R17-'0708 Monthly'!C17</f>
        <v>0</v>
      </c>
      <c r="U16" s="542">
        <f>'0708 Monthly'!S17-'0708 Monthly'!D17</f>
        <v>0</v>
      </c>
      <c r="V16" s="556">
        <f t="shared" si="4"/>
        <v>-1</v>
      </c>
      <c r="W16" s="540">
        <f>'0607 Monthly'!P17-'0607 Monthly'!B17</f>
        <v>0</v>
      </c>
      <c r="X16" s="541">
        <f>'0607 Monthly'!Q17-'0607 Monthly'!C17</f>
        <v>0</v>
      </c>
      <c r="Y16" s="542">
        <f>'0607 Monthly'!R17-'0607 Monthly'!D17</f>
        <v>-1</v>
      </c>
      <c r="Z16" s="556">
        <f t="shared" si="5"/>
        <v>-1</v>
      </c>
      <c r="AA16" s="540"/>
      <c r="AB16" s="541"/>
      <c r="AC16" s="542"/>
      <c r="AD16" s="556"/>
      <c r="AE16" s="540">
        <f>'0405 Monthly'!P17-'0405 Monthly'!F17</f>
        <v>0</v>
      </c>
      <c r="AF16" s="540">
        <f>'0405 Monthly'!Q17-'0405 Monthly'!C17</f>
        <v>-5</v>
      </c>
      <c r="AG16" s="540">
        <f>'0405 Monthly'!R17-'0405 Monthly'!D17</f>
        <v>-1</v>
      </c>
      <c r="AH16" s="556">
        <f t="shared" si="6"/>
        <v>-6</v>
      </c>
    </row>
    <row r="17" spans="1:34">
      <c r="A17" s="525" t="s">
        <v>46</v>
      </c>
      <c r="B17" s="524">
        <v>48</v>
      </c>
      <c r="C17" s="540">
        <f>'1112Monthly '!H18-'1112Monthly '!C18</f>
        <v>1</v>
      </c>
      <c r="D17" s="541">
        <f>'1112Monthly '!I18-'1112Monthly '!D18</f>
        <v>-2</v>
      </c>
      <c r="E17" s="542">
        <f>'1112Monthly '!J18-'1112Monthly '!E18</f>
        <v>-1</v>
      </c>
      <c r="F17" s="556">
        <f t="shared" si="0"/>
        <v>-2</v>
      </c>
      <c r="G17" s="540">
        <f>'1011Monthly'!AE18-'1011Monthly'!C18</f>
        <v>-1</v>
      </c>
      <c r="H17" s="541">
        <f>'1011Monthly'!AF18-'1011Monthly'!D18</f>
        <v>0</v>
      </c>
      <c r="I17" s="542">
        <f>'1011Monthly'!AG18-'1011Monthly'!E18</f>
        <v>-2</v>
      </c>
      <c r="J17" s="556">
        <f t="shared" si="1"/>
        <v>-3</v>
      </c>
      <c r="K17" s="540">
        <f>'0910 Monthly '!W18-'0910 Monthly '!C18</f>
        <v>2</v>
      </c>
      <c r="L17" s="541">
        <f>'0910 Monthly '!X18-'0910 Monthly '!D18</f>
        <v>-1</v>
      </c>
      <c r="M17" s="542">
        <f>'0910 Monthly '!Y18-'0910 Monthly '!E18</f>
        <v>0</v>
      </c>
      <c r="N17" s="556">
        <f t="shared" si="2"/>
        <v>1</v>
      </c>
      <c r="O17" s="540">
        <f>'0809 Monthly'!Q18-'0809 Monthly'!B18</f>
        <v>1</v>
      </c>
      <c r="P17" s="541">
        <f>'0809 Monthly'!R18-'0809 Monthly'!C18</f>
        <v>-1</v>
      </c>
      <c r="Q17" s="542">
        <f>'0809 Monthly'!S18-'0809 Monthly'!D18</f>
        <v>1</v>
      </c>
      <c r="R17" s="556">
        <f t="shared" si="3"/>
        <v>1</v>
      </c>
      <c r="S17" s="540">
        <f>'0708 Monthly'!Q18-'0708 Monthly'!B18</f>
        <v>0</v>
      </c>
      <c r="T17" s="541">
        <f>'0708 Monthly'!R18-'0708 Monthly'!C18</f>
        <v>-2</v>
      </c>
      <c r="U17" s="542">
        <f>'0708 Monthly'!S18-'0708 Monthly'!D18</f>
        <v>-1</v>
      </c>
      <c r="V17" s="556">
        <f t="shared" si="4"/>
        <v>-3</v>
      </c>
      <c r="W17" s="540">
        <f>'0607 Monthly'!P18-'0607 Monthly'!B18</f>
        <v>2</v>
      </c>
      <c r="X17" s="541">
        <f>'0607 Monthly'!Q18-'0607 Monthly'!C18</f>
        <v>-1</v>
      </c>
      <c r="Y17" s="542">
        <f>'0607 Monthly'!R18-'0607 Monthly'!D18</f>
        <v>0</v>
      </c>
      <c r="Z17" s="556">
        <f t="shared" si="5"/>
        <v>1</v>
      </c>
      <c r="AA17" s="540"/>
      <c r="AB17" s="541"/>
      <c r="AC17" s="542"/>
      <c r="AD17" s="556"/>
      <c r="AE17" s="540">
        <f>'0405 Monthly'!P18-'0405 Monthly'!F18</f>
        <v>0</v>
      </c>
      <c r="AF17" s="540">
        <f>'0405 Monthly'!Q18-'0405 Monthly'!C18</f>
        <v>-1</v>
      </c>
      <c r="AG17" s="540">
        <f>'0405 Monthly'!R18-'0405 Monthly'!D18</f>
        <v>-3</v>
      </c>
      <c r="AH17" s="556">
        <f t="shared" si="6"/>
        <v>-4</v>
      </c>
    </row>
    <row r="18" spans="1:34">
      <c r="A18" s="526" t="s">
        <v>47</v>
      </c>
      <c r="B18" s="527">
        <v>48</v>
      </c>
      <c r="C18" s="543">
        <f>'1112Monthly '!H19-'1112Monthly '!C19</f>
        <v>1</v>
      </c>
      <c r="D18" s="544">
        <f>'1112Monthly '!I19-'1112Monthly '!D19</f>
        <v>-1</v>
      </c>
      <c r="E18" s="545">
        <f>'1112Monthly '!J19-'1112Monthly '!E19</f>
        <v>0</v>
      </c>
      <c r="F18" s="557">
        <f t="shared" si="0"/>
        <v>0</v>
      </c>
      <c r="G18" s="543">
        <f>'1011Monthly'!AE19-'1011Monthly'!C19</f>
        <v>0</v>
      </c>
      <c r="H18" s="544">
        <f>'1011Monthly'!AF19-'1011Monthly'!D19</f>
        <v>0</v>
      </c>
      <c r="I18" s="545">
        <f>'1011Monthly'!AG19-'1011Monthly'!E19</f>
        <v>-1</v>
      </c>
      <c r="J18" s="557">
        <f t="shared" si="1"/>
        <v>-1</v>
      </c>
      <c r="K18" s="543">
        <f>'0910 Monthly '!W19-'0910 Monthly '!C19</f>
        <v>1</v>
      </c>
      <c r="L18" s="544">
        <f>'0910 Monthly '!X19-'0910 Monthly '!D19</f>
        <v>-2</v>
      </c>
      <c r="M18" s="545">
        <f>'0910 Monthly '!Y19-'0910 Monthly '!E19</f>
        <v>0</v>
      </c>
      <c r="N18" s="557">
        <f t="shared" si="2"/>
        <v>-1</v>
      </c>
      <c r="O18" s="543">
        <f>'0809 Monthly'!Q19-'0809 Monthly'!B19</f>
        <v>-2</v>
      </c>
      <c r="P18" s="544">
        <f>'0809 Monthly'!R19-'0809 Monthly'!C19</f>
        <v>-1</v>
      </c>
      <c r="Q18" s="545">
        <f>'0809 Monthly'!S19-'0809 Monthly'!D19</f>
        <v>0</v>
      </c>
      <c r="R18" s="557">
        <f t="shared" si="3"/>
        <v>-3</v>
      </c>
      <c r="S18" s="543">
        <f>'0708 Monthly'!Q19-'0708 Monthly'!B19</f>
        <v>-4</v>
      </c>
      <c r="T18" s="544">
        <f>'0708 Monthly'!R19-'0708 Monthly'!C19</f>
        <v>-3</v>
      </c>
      <c r="U18" s="545">
        <f>'0708 Monthly'!S19-'0708 Monthly'!D19</f>
        <v>-1</v>
      </c>
      <c r="V18" s="557">
        <f t="shared" si="4"/>
        <v>-8</v>
      </c>
      <c r="W18" s="543">
        <f>'0607 Monthly'!P19-'0607 Monthly'!B19</f>
        <v>0</v>
      </c>
      <c r="X18" s="544">
        <f>'0607 Monthly'!Q19-'0607 Monthly'!C19</f>
        <v>0</v>
      </c>
      <c r="Y18" s="545">
        <f>'0607 Monthly'!R19-'0607 Monthly'!D19</f>
        <v>0</v>
      </c>
      <c r="Z18" s="557">
        <f t="shared" si="5"/>
        <v>0</v>
      </c>
      <c r="AA18" s="543"/>
      <c r="AB18" s="544"/>
      <c r="AC18" s="545"/>
      <c r="AD18" s="557"/>
      <c r="AE18" s="543">
        <f>'0405 Monthly'!P19-'0405 Monthly'!F19</f>
        <v>-1</v>
      </c>
      <c r="AF18" s="543">
        <f>'0405 Monthly'!Q19-'0405 Monthly'!C19</f>
        <v>-1</v>
      </c>
      <c r="AG18" s="543">
        <f>'0405 Monthly'!R19-'0405 Monthly'!D19</f>
        <v>-2</v>
      </c>
      <c r="AH18" s="557">
        <f t="shared" si="6"/>
        <v>-4</v>
      </c>
    </row>
    <row r="19" spans="1:34">
      <c r="A19" s="525" t="s">
        <v>48</v>
      </c>
      <c r="B19" s="524">
        <v>48</v>
      </c>
      <c r="C19" s="540">
        <f>'1112Monthly '!H20-'1112Monthly '!C20</f>
        <v>2</v>
      </c>
      <c r="D19" s="541">
        <f>'1112Monthly '!I20-'1112Monthly '!D20</f>
        <v>1</v>
      </c>
      <c r="E19" s="542">
        <f>'1112Monthly '!J20-'1112Monthly '!E20</f>
        <v>0</v>
      </c>
      <c r="F19" s="556">
        <f t="shared" si="0"/>
        <v>3</v>
      </c>
      <c r="G19" s="540">
        <f>'1011Monthly'!AE20-'1011Monthly'!C20</f>
        <v>-2</v>
      </c>
      <c r="H19" s="541">
        <f>'1011Monthly'!AF20-'1011Monthly'!D20</f>
        <v>0</v>
      </c>
      <c r="I19" s="542">
        <f>'1011Monthly'!AG20-'1011Monthly'!E20</f>
        <v>-1</v>
      </c>
      <c r="J19" s="556">
        <f t="shared" si="1"/>
        <v>-3</v>
      </c>
      <c r="K19" s="540">
        <f>'0910 Monthly '!W20-'0910 Monthly '!C20</f>
        <v>2</v>
      </c>
      <c r="L19" s="541">
        <f>'0910 Monthly '!X20-'0910 Monthly '!D20</f>
        <v>-2</v>
      </c>
      <c r="M19" s="542">
        <f>'0910 Monthly '!Y20-'0910 Monthly '!E20</f>
        <v>0</v>
      </c>
      <c r="N19" s="556">
        <f t="shared" si="2"/>
        <v>0</v>
      </c>
      <c r="O19" s="540">
        <f>'0809 Monthly'!Q20-'0809 Monthly'!B20</f>
        <v>2</v>
      </c>
      <c r="P19" s="541">
        <f>'0809 Monthly'!R20-'0809 Monthly'!C20</f>
        <v>0</v>
      </c>
      <c r="Q19" s="542">
        <f>'0809 Monthly'!S20-'0809 Monthly'!D20</f>
        <v>0</v>
      </c>
      <c r="R19" s="556">
        <f t="shared" si="3"/>
        <v>2</v>
      </c>
      <c r="S19" s="540">
        <f>'0708 Monthly'!Q20-'0708 Monthly'!B20</f>
        <v>-1</v>
      </c>
      <c r="T19" s="541">
        <f>'0708 Monthly'!R20-'0708 Monthly'!C20</f>
        <v>0</v>
      </c>
      <c r="U19" s="542">
        <f>'0708 Monthly'!S20-'0708 Monthly'!D20</f>
        <v>-1</v>
      </c>
      <c r="V19" s="556">
        <f t="shared" si="4"/>
        <v>-2</v>
      </c>
      <c r="W19" s="540">
        <f>'0607 Monthly'!P20-'0607 Monthly'!B20</f>
        <v>-1</v>
      </c>
      <c r="X19" s="541">
        <f>'0607 Monthly'!Q20-'0607 Monthly'!C20</f>
        <v>0</v>
      </c>
      <c r="Y19" s="542">
        <f>'0607 Monthly'!R20-'0607 Monthly'!D20</f>
        <v>1</v>
      </c>
      <c r="Z19" s="556">
        <f t="shared" si="5"/>
        <v>0</v>
      </c>
      <c r="AA19" s="540"/>
      <c r="AB19" s="541"/>
      <c r="AC19" s="542"/>
      <c r="AD19" s="556"/>
      <c r="AE19" s="540">
        <f>'0405 Monthly'!P20-'0405 Monthly'!F20</f>
        <v>0</v>
      </c>
      <c r="AF19" s="540">
        <f>'0405 Monthly'!Q20-'0405 Monthly'!C20</f>
        <v>2</v>
      </c>
      <c r="AG19" s="540">
        <f>'0405 Monthly'!R20-'0405 Monthly'!D20</f>
        <v>-3</v>
      </c>
      <c r="AH19" s="556">
        <f t="shared" si="6"/>
        <v>-1</v>
      </c>
    </row>
    <row r="20" spans="1:34">
      <c r="A20" s="525" t="s">
        <v>57</v>
      </c>
      <c r="B20" s="524">
        <v>48</v>
      </c>
      <c r="C20" s="540">
        <f>'1112Monthly '!H21-'1112Monthly '!C21</f>
        <v>4</v>
      </c>
      <c r="D20" s="541">
        <f>'1112Monthly '!I21-'1112Monthly '!D21</f>
        <v>0</v>
      </c>
      <c r="E20" s="542">
        <f>'1112Monthly '!J21-'1112Monthly '!E21</f>
        <v>0</v>
      </c>
      <c r="F20" s="556">
        <f t="shared" si="0"/>
        <v>4</v>
      </c>
      <c r="G20" s="540">
        <f>'1011Monthly'!AE21-'1011Monthly'!C21</f>
        <v>3</v>
      </c>
      <c r="H20" s="541">
        <f>'1011Monthly'!AF21-'1011Monthly'!D21</f>
        <v>0</v>
      </c>
      <c r="I20" s="542">
        <f>'1011Monthly'!AG21-'1011Monthly'!E21</f>
        <v>0</v>
      </c>
      <c r="J20" s="556">
        <f t="shared" si="1"/>
        <v>3</v>
      </c>
      <c r="K20" s="540">
        <f>'0910 Monthly '!W21-'0910 Monthly '!C21</f>
        <v>1</v>
      </c>
      <c r="L20" s="541">
        <f>'0910 Monthly '!X21-'0910 Monthly '!D21</f>
        <v>0</v>
      </c>
      <c r="M20" s="542">
        <f>'0910 Monthly '!Y21-'0910 Monthly '!E21</f>
        <v>0</v>
      </c>
      <c r="N20" s="556">
        <f t="shared" si="2"/>
        <v>1</v>
      </c>
      <c r="O20" s="540">
        <f>'0809 Monthly'!Q21-'0809 Monthly'!B21</f>
        <v>2</v>
      </c>
      <c r="P20" s="541">
        <f>'0809 Monthly'!R21-'0809 Monthly'!C21</f>
        <v>0</v>
      </c>
      <c r="Q20" s="542">
        <f>'0809 Monthly'!S21-'0809 Monthly'!D21</f>
        <v>0</v>
      </c>
      <c r="R20" s="556">
        <f t="shared" si="3"/>
        <v>2</v>
      </c>
      <c r="S20" s="540">
        <f>'0708 Monthly'!Q21-'0708 Monthly'!B21</f>
        <v>-1</v>
      </c>
      <c r="T20" s="541">
        <f>'0708 Monthly'!R21-'0708 Monthly'!C21</f>
        <v>0</v>
      </c>
      <c r="U20" s="542">
        <f>'0708 Monthly'!S21-'0708 Monthly'!D21</f>
        <v>0</v>
      </c>
      <c r="V20" s="556">
        <f t="shared" si="4"/>
        <v>-1</v>
      </c>
      <c r="W20" s="540">
        <f>'0607 Monthly'!P21-'0607 Monthly'!B21</f>
        <v>0</v>
      </c>
      <c r="X20" s="541">
        <f>'0607 Monthly'!Q21-'0607 Monthly'!C21</f>
        <v>0</v>
      </c>
      <c r="Y20" s="542">
        <f>'0607 Monthly'!R21-'0607 Monthly'!D21</f>
        <v>0</v>
      </c>
      <c r="Z20" s="556">
        <f t="shared" si="5"/>
        <v>0</v>
      </c>
      <c r="AA20" s="540"/>
      <c r="AB20" s="541"/>
      <c r="AC20" s="542"/>
      <c r="AD20" s="556"/>
      <c r="AE20" s="540">
        <f>'0405 Monthly'!P23-'0405 Monthly'!F23</f>
        <v>0</v>
      </c>
      <c r="AF20" s="540">
        <f>'0405 Monthly'!Q23-'0405 Monthly'!C23</f>
        <v>0</v>
      </c>
      <c r="AG20" s="540">
        <f>'0405 Monthly'!R23-'0405 Monthly'!D23</f>
        <v>0</v>
      </c>
      <c r="AH20" s="556">
        <f t="shared" si="6"/>
        <v>0</v>
      </c>
    </row>
    <row r="21" spans="1:34">
      <c r="A21" s="525" t="s">
        <v>240</v>
      </c>
      <c r="B21" s="524">
        <v>48</v>
      </c>
      <c r="C21" s="540">
        <f>'1112Monthly '!H22-'1112Monthly '!C22</f>
        <v>2</v>
      </c>
      <c r="D21" s="541">
        <f>'1112Monthly '!I22-'1112Monthly '!D22</f>
        <v>0</v>
      </c>
      <c r="E21" s="542">
        <f>'1112Monthly '!J22-'1112Monthly '!E22</f>
        <v>0</v>
      </c>
      <c r="F21" s="556">
        <f t="shared" si="0"/>
        <v>2</v>
      </c>
      <c r="G21" s="540">
        <f>'1011Monthly'!AE22-'1011Monthly'!C22</f>
        <v>3</v>
      </c>
      <c r="H21" s="541">
        <f>'1011Monthly'!AF22-'1011Monthly'!D22</f>
        <v>0</v>
      </c>
      <c r="I21" s="542">
        <f>'1011Monthly'!AG22-'1011Monthly'!E22</f>
        <v>-1</v>
      </c>
      <c r="J21" s="556">
        <f t="shared" si="1"/>
        <v>2</v>
      </c>
      <c r="K21" s="540">
        <f>'0910 Monthly '!W22-'0910 Monthly '!C22</f>
        <v>-6</v>
      </c>
      <c r="L21" s="541">
        <f>'0910 Monthly '!X22-'0910 Monthly '!D22</f>
        <v>-1</v>
      </c>
      <c r="M21" s="542">
        <f>'0910 Monthly '!Y22-'0910 Monthly '!E22</f>
        <v>0</v>
      </c>
      <c r="N21" s="556">
        <f t="shared" si="2"/>
        <v>-7</v>
      </c>
      <c r="O21" s="540">
        <f>'0809 Monthly'!Q22-'0809 Monthly'!B22</f>
        <v>-4</v>
      </c>
      <c r="P21" s="541">
        <f>'0809 Monthly'!R22-'0809 Monthly'!C22</f>
        <v>0</v>
      </c>
      <c r="Q21" s="542">
        <f>'0809 Monthly'!S22-'0809 Monthly'!D22</f>
        <v>0</v>
      </c>
      <c r="R21" s="556">
        <f t="shared" si="3"/>
        <v>-4</v>
      </c>
      <c r="S21" s="540">
        <f>'0708 Monthly'!Q23-'0708 Monthly'!B23</f>
        <v>0</v>
      </c>
      <c r="T21" s="541">
        <f>'0708 Monthly'!R23-'0708 Monthly'!C23</f>
        <v>0</v>
      </c>
      <c r="U21" s="542">
        <f>'0708 Monthly'!S23-'0708 Monthly'!D23</f>
        <v>0</v>
      </c>
      <c r="V21" s="556">
        <f t="shared" si="4"/>
        <v>0</v>
      </c>
      <c r="W21" s="540">
        <f>'0607 Monthly'!P23-'0607 Monthly'!B23</f>
        <v>0</v>
      </c>
      <c r="X21" s="541">
        <f>'0607 Monthly'!Q23-'0607 Monthly'!C23</f>
        <v>0</v>
      </c>
      <c r="Y21" s="542">
        <f>'0607 Monthly'!R23-'0607 Monthly'!D23</f>
        <v>0</v>
      </c>
      <c r="Z21" s="556">
        <f t="shared" si="5"/>
        <v>0</v>
      </c>
      <c r="AA21" s="540"/>
      <c r="AB21" s="541"/>
      <c r="AC21" s="542"/>
      <c r="AD21" s="556"/>
      <c r="AE21" s="540">
        <f>'0405 Monthly'!P22-'0405 Monthly'!F22</f>
        <v>0</v>
      </c>
      <c r="AF21" s="540">
        <f>'0405 Monthly'!Q22-'0405 Monthly'!C22</f>
        <v>2</v>
      </c>
      <c r="AG21" s="540">
        <f>'0405 Monthly'!R22-'0405 Monthly'!D22</f>
        <v>-2</v>
      </c>
      <c r="AH21" s="556">
        <f t="shared" si="6"/>
        <v>0</v>
      </c>
    </row>
    <row r="22" spans="1:34">
      <c r="A22" s="525" t="s">
        <v>93</v>
      </c>
      <c r="B22" s="524">
        <v>48</v>
      </c>
      <c r="C22" s="543">
        <f>'1112Monthly '!H23-'1112Monthly '!C23</f>
        <v>5</v>
      </c>
      <c r="D22" s="544">
        <f>'1112Monthly '!I23-'1112Monthly '!D23</f>
        <v>-3</v>
      </c>
      <c r="E22" s="545">
        <f>'1112Monthly '!J23-'1112Monthly '!E23</f>
        <v>0</v>
      </c>
      <c r="F22" s="557">
        <f t="shared" si="0"/>
        <v>2</v>
      </c>
      <c r="G22" s="543">
        <f>'1011Monthly'!AE23-'1011Monthly'!C23</f>
        <v>1</v>
      </c>
      <c r="H22" s="544">
        <f>'1011Monthly'!AF23-'1011Monthly'!D23</f>
        <v>0</v>
      </c>
      <c r="I22" s="545">
        <f>'1011Monthly'!AG23-'1011Monthly'!E23</f>
        <v>0</v>
      </c>
      <c r="J22" s="557">
        <f t="shared" si="1"/>
        <v>1</v>
      </c>
      <c r="K22" s="543">
        <f>'0910 Monthly '!W23-'0910 Monthly '!C23</f>
        <v>-5</v>
      </c>
      <c r="L22" s="544">
        <f>'0910 Monthly '!X23-'0910 Monthly '!D23</f>
        <v>0</v>
      </c>
      <c r="M22" s="545">
        <f>'0910 Monthly '!Y23-'0910 Monthly '!E23</f>
        <v>0</v>
      </c>
      <c r="N22" s="557">
        <f t="shared" si="2"/>
        <v>-5</v>
      </c>
      <c r="O22" s="543">
        <f>'0809 Monthly'!Q23-'0809 Monthly'!B23</f>
        <v>1</v>
      </c>
      <c r="P22" s="544">
        <f>'0809 Monthly'!R23-'0809 Monthly'!C23</f>
        <v>0</v>
      </c>
      <c r="Q22" s="545">
        <f>'0809 Monthly'!S23-'0809 Monthly'!D23</f>
        <v>0</v>
      </c>
      <c r="R22" s="557">
        <f t="shared" si="3"/>
        <v>1</v>
      </c>
      <c r="S22" s="543">
        <f>'0708 Monthly'!Q24-'0708 Monthly'!B24</f>
        <v>-4</v>
      </c>
      <c r="T22" s="544">
        <f>'0708 Monthly'!R24-'0708 Monthly'!C24</f>
        <v>0</v>
      </c>
      <c r="U22" s="545">
        <f>'0708 Monthly'!S24-'0708 Monthly'!D24</f>
        <v>0</v>
      </c>
      <c r="V22" s="557">
        <f t="shared" si="4"/>
        <v>-4</v>
      </c>
      <c r="W22" s="543">
        <f>'0607 Monthly'!P24-'0607 Monthly'!B24</f>
        <v>-2</v>
      </c>
      <c r="X22" s="544">
        <f>'0607 Monthly'!Q24-'0607 Monthly'!C24</f>
        <v>0</v>
      </c>
      <c r="Y22" s="545">
        <f>'0607 Monthly'!R24-'0607 Monthly'!D24</f>
        <v>0</v>
      </c>
      <c r="Z22" s="557">
        <f t="shared" si="5"/>
        <v>-2</v>
      </c>
      <c r="AA22" s="543"/>
      <c r="AB22" s="544"/>
      <c r="AC22" s="545"/>
      <c r="AD22" s="557"/>
      <c r="AE22" s="543">
        <f>'0405 Monthly'!P25-'0405 Monthly'!F25</f>
        <v>1</v>
      </c>
      <c r="AF22" s="543">
        <f>'0405 Monthly'!Q25-'0405 Monthly'!C25</f>
        <v>0</v>
      </c>
      <c r="AG22" s="543">
        <f>'0405 Monthly'!R25-'0405 Monthly'!D25</f>
        <v>0</v>
      </c>
      <c r="AH22" s="557">
        <f t="shared" si="6"/>
        <v>1</v>
      </c>
    </row>
    <row r="23" spans="1:34" ht="14.4" thickBot="1">
      <c r="A23" s="529" t="s">
        <v>110</v>
      </c>
      <c r="B23" s="530">
        <f>SUM(B4:B22)</f>
        <v>1008</v>
      </c>
      <c r="C23" s="552">
        <f>SUM(C4:C22)</f>
        <v>10</v>
      </c>
      <c r="D23" s="553">
        <f>SUM(D4:D22)</f>
        <v>-18</v>
      </c>
      <c r="E23" s="554">
        <f>SUM(E4:E22)</f>
        <v>-8</v>
      </c>
      <c r="F23" s="558">
        <f>SUM(C23:E23)</f>
        <v>-16</v>
      </c>
      <c r="G23" s="549">
        <f t="shared" ref="G23:M23" si="7">SUM(G4:G22)</f>
        <v>4</v>
      </c>
      <c r="H23" s="550">
        <f t="shared" si="7"/>
        <v>-26</v>
      </c>
      <c r="I23" s="551">
        <f t="shared" si="7"/>
        <v>-13</v>
      </c>
      <c r="J23" s="558">
        <f>SUM(J4:J22)</f>
        <v>-35</v>
      </c>
      <c r="K23" s="552">
        <f t="shared" si="7"/>
        <v>-9</v>
      </c>
      <c r="L23" s="553">
        <f t="shared" si="7"/>
        <v>-23</v>
      </c>
      <c r="M23" s="554">
        <f t="shared" si="7"/>
        <v>-7</v>
      </c>
      <c r="N23" s="558">
        <f t="shared" si="2"/>
        <v>-39</v>
      </c>
      <c r="O23" s="549">
        <f t="shared" ref="O23:Z23" si="8">SUM(O4:O22)</f>
        <v>-17</v>
      </c>
      <c r="P23" s="550">
        <f t="shared" si="8"/>
        <v>-21</v>
      </c>
      <c r="Q23" s="551">
        <f t="shared" si="8"/>
        <v>-6</v>
      </c>
      <c r="R23" s="558">
        <f t="shared" si="8"/>
        <v>-44</v>
      </c>
      <c r="S23" s="552">
        <f t="shared" si="8"/>
        <v>-17</v>
      </c>
      <c r="T23" s="553">
        <f t="shared" si="8"/>
        <v>-11</v>
      </c>
      <c r="U23" s="554">
        <f t="shared" si="8"/>
        <v>-9</v>
      </c>
      <c r="V23" s="558">
        <f t="shared" si="8"/>
        <v>-37</v>
      </c>
      <c r="W23" s="549">
        <f t="shared" si="8"/>
        <v>-19</v>
      </c>
      <c r="X23" s="550">
        <f t="shared" si="8"/>
        <v>-5</v>
      </c>
      <c r="Y23" s="551">
        <f t="shared" si="8"/>
        <v>-3</v>
      </c>
      <c r="Z23" s="558">
        <f t="shared" si="8"/>
        <v>-27</v>
      </c>
      <c r="AA23" s="552"/>
      <c r="AB23" s="553"/>
      <c r="AC23" s="554"/>
      <c r="AD23" s="558"/>
      <c r="AE23" s="549">
        <f>SUM(AE4:AE22)</f>
        <v>-6</v>
      </c>
      <c r="AF23" s="550">
        <f>SUM(AF4:AF22)</f>
        <v>-34</v>
      </c>
      <c r="AG23" s="550">
        <f>SUM(AG4:AG22)</f>
        <v>-25</v>
      </c>
      <c r="AH23" s="558">
        <f>SUM(AH4:AH22)</f>
        <v>-65</v>
      </c>
    </row>
    <row r="24" spans="1:34" ht="14.4" thickTop="1">
      <c r="A24" s="531"/>
      <c r="C24" s="612" t="s">
        <v>256</v>
      </c>
      <c r="D24" s="613"/>
      <c r="E24" s="613"/>
      <c r="F24" s="614"/>
      <c r="G24" s="612" t="s">
        <v>254</v>
      </c>
      <c r="H24" s="613"/>
      <c r="I24" s="613"/>
      <c r="J24" s="614"/>
      <c r="K24" s="612" t="s">
        <v>254</v>
      </c>
      <c r="L24" s="613"/>
      <c r="M24" s="613"/>
      <c r="N24" s="614"/>
      <c r="O24" s="612" t="s">
        <v>245</v>
      </c>
      <c r="P24" s="613"/>
      <c r="Q24" s="613"/>
      <c r="R24" s="614"/>
      <c r="S24" s="612" t="s">
        <v>245</v>
      </c>
      <c r="T24" s="613"/>
      <c r="U24" s="613"/>
      <c r="V24" s="614"/>
      <c r="W24" s="612" t="s">
        <v>254</v>
      </c>
      <c r="X24" s="613"/>
      <c r="Y24" s="613"/>
      <c r="Z24" s="614"/>
      <c r="AA24" s="612"/>
      <c r="AB24" s="613"/>
      <c r="AC24" s="613"/>
      <c r="AD24" s="614"/>
      <c r="AE24" s="612" t="s">
        <v>254</v>
      </c>
      <c r="AF24" s="613"/>
      <c r="AG24" s="613"/>
      <c r="AH24" s="614"/>
    </row>
    <row r="25" spans="1:34">
      <c r="A25" s="531"/>
    </row>
    <row r="26" spans="1:34">
      <c r="A26" s="618" t="s">
        <v>74</v>
      </c>
      <c r="B26" s="520"/>
      <c r="C26" s="607" t="s">
        <v>76</v>
      </c>
      <c r="D26" s="608"/>
      <c r="E26" s="609"/>
      <c r="F26" s="610" t="s">
        <v>13</v>
      </c>
      <c r="G26" s="607" t="s">
        <v>76</v>
      </c>
      <c r="H26" s="608"/>
      <c r="I26" s="609"/>
      <c r="J26" s="610" t="s">
        <v>13</v>
      </c>
      <c r="K26" s="607" t="s">
        <v>76</v>
      </c>
      <c r="L26" s="608"/>
      <c r="M26" s="609"/>
      <c r="N26" s="610" t="s">
        <v>13</v>
      </c>
      <c r="O26" s="607" t="s">
        <v>76</v>
      </c>
      <c r="P26" s="608"/>
      <c r="Q26" s="609"/>
      <c r="R26" s="610" t="s">
        <v>13</v>
      </c>
      <c r="S26" s="607" t="s">
        <v>76</v>
      </c>
      <c r="T26" s="608"/>
      <c r="U26" s="609"/>
      <c r="V26" s="610" t="s">
        <v>13</v>
      </c>
      <c r="W26" s="607" t="s">
        <v>76</v>
      </c>
      <c r="X26" s="608"/>
      <c r="Y26" s="609"/>
      <c r="Z26" s="610" t="s">
        <v>13</v>
      </c>
      <c r="AA26" s="607" t="s">
        <v>76</v>
      </c>
      <c r="AB26" s="608"/>
      <c r="AC26" s="609"/>
      <c r="AD26" s="610" t="s">
        <v>13</v>
      </c>
      <c r="AE26" s="607" t="s">
        <v>76</v>
      </c>
      <c r="AF26" s="608"/>
      <c r="AG26" s="609"/>
      <c r="AH26" s="610" t="s">
        <v>13</v>
      </c>
    </row>
    <row r="27" spans="1:34">
      <c r="A27" s="619" t="s">
        <v>74</v>
      </c>
      <c r="B27" s="521" t="s">
        <v>12</v>
      </c>
      <c r="C27" s="522" t="s">
        <v>71</v>
      </c>
      <c r="D27" s="522" t="s">
        <v>72</v>
      </c>
      <c r="E27" s="522" t="s">
        <v>73</v>
      </c>
      <c r="F27" s="611" t="s">
        <v>13</v>
      </c>
      <c r="G27" s="522" t="s">
        <v>71</v>
      </c>
      <c r="H27" s="522" t="s">
        <v>72</v>
      </c>
      <c r="I27" s="522" t="s">
        <v>73</v>
      </c>
      <c r="J27" s="611" t="s">
        <v>13</v>
      </c>
      <c r="K27" s="522" t="s">
        <v>71</v>
      </c>
      <c r="L27" s="522" t="s">
        <v>72</v>
      </c>
      <c r="M27" s="522" t="s">
        <v>73</v>
      </c>
      <c r="N27" s="611" t="s">
        <v>13</v>
      </c>
      <c r="O27" s="522" t="s">
        <v>71</v>
      </c>
      <c r="P27" s="522" t="s">
        <v>72</v>
      </c>
      <c r="Q27" s="522" t="s">
        <v>73</v>
      </c>
      <c r="R27" s="611" t="s">
        <v>13</v>
      </c>
      <c r="S27" s="522" t="s">
        <v>71</v>
      </c>
      <c r="T27" s="522" t="s">
        <v>72</v>
      </c>
      <c r="U27" s="522" t="s">
        <v>73</v>
      </c>
      <c r="V27" s="611" t="s">
        <v>13</v>
      </c>
      <c r="W27" s="522" t="s">
        <v>71</v>
      </c>
      <c r="X27" s="522" t="s">
        <v>72</v>
      </c>
      <c r="Y27" s="522" t="s">
        <v>73</v>
      </c>
      <c r="Z27" s="611" t="s">
        <v>13</v>
      </c>
      <c r="AA27" s="522" t="s">
        <v>71</v>
      </c>
      <c r="AB27" s="522" t="s">
        <v>72</v>
      </c>
      <c r="AC27" s="522" t="s">
        <v>73</v>
      </c>
      <c r="AD27" s="611" t="s">
        <v>13</v>
      </c>
      <c r="AE27" s="522" t="s">
        <v>71</v>
      </c>
      <c r="AF27" s="522" t="s">
        <v>72</v>
      </c>
      <c r="AG27" s="522" t="s">
        <v>73</v>
      </c>
      <c r="AH27" s="611" t="s">
        <v>13</v>
      </c>
    </row>
    <row r="28" spans="1:34">
      <c r="A28" s="523" t="s">
        <v>2</v>
      </c>
      <c r="B28" s="532">
        <v>73.158321071769976</v>
      </c>
      <c r="C28" s="537">
        <f>'1112Monthly '!H29-'1112Monthly '!C29</f>
        <v>1</v>
      </c>
      <c r="D28" s="538">
        <f>'1112Monthly '!I29-'1112Monthly '!D29</f>
        <v>-2</v>
      </c>
      <c r="E28" s="539">
        <f>'1112Monthly '!J29-'1112Monthly '!E29</f>
        <v>0</v>
      </c>
      <c r="F28" s="555">
        <f>SUM(C28:E28)</f>
        <v>-1</v>
      </c>
      <c r="G28" s="537">
        <f>'1011Monthly'!AE28-'1011Monthly'!C28</f>
        <v>4</v>
      </c>
      <c r="H28" s="538">
        <f>'1011Monthly'!AF28-'1011Monthly'!D28</f>
        <v>-2</v>
      </c>
      <c r="I28" s="539">
        <f>'1011Monthly'!AG28-'1011Monthly'!E28</f>
        <v>0</v>
      </c>
      <c r="J28" s="555">
        <f>SUM(G28:I28)</f>
        <v>2</v>
      </c>
      <c r="K28" s="537">
        <f>'0910 Monthly '!W28-'0910 Monthly '!C28</f>
        <v>-1</v>
      </c>
      <c r="L28" s="538">
        <f>'0910 Monthly '!X28-'0910 Monthly '!D28</f>
        <v>1</v>
      </c>
      <c r="M28" s="539">
        <f>'0910 Monthly '!Y28-'0910 Monthly '!E28</f>
        <v>0</v>
      </c>
      <c r="N28" s="555">
        <f>SUM(K28:M28)</f>
        <v>0</v>
      </c>
      <c r="O28" s="537">
        <f>'0809 Monthly'!Q28-'0809 Monthly'!B28</f>
        <v>-2</v>
      </c>
      <c r="P28" s="538">
        <f>'0809 Monthly'!R28-'0809 Monthly'!C28</f>
        <v>-2</v>
      </c>
      <c r="Q28" s="539">
        <f>'0809 Monthly'!S28-'0809 Monthly'!D28</f>
        <v>0</v>
      </c>
      <c r="R28" s="555">
        <f>SUM(O28:Q28)</f>
        <v>-4</v>
      </c>
      <c r="S28" s="537">
        <f>'0708 Monthly'!Q29-'0708 Monthly'!B29</f>
        <v>-4</v>
      </c>
      <c r="T28" s="538">
        <f>'0708 Monthly'!R29-'0708 Monthly'!C29</f>
        <v>-1</v>
      </c>
      <c r="U28" s="539">
        <f>'0708 Monthly'!S29-'0708 Monthly'!D29</f>
        <v>1</v>
      </c>
      <c r="V28" s="555">
        <f>SUM(S28:U28)</f>
        <v>-4</v>
      </c>
      <c r="W28" s="537">
        <f>'0607 Monthly'!K30-'0607 Monthly'!B30</f>
        <v>1</v>
      </c>
      <c r="X28" s="538">
        <f>'0607 Monthly'!L30-'0607 Monthly'!C30</f>
        <v>1</v>
      </c>
      <c r="Y28" s="539">
        <f>'0607 Monthly'!M30-'0607 Monthly'!D30</f>
        <v>-1</v>
      </c>
      <c r="Z28" s="555">
        <f>SUM(W28:Y28)</f>
        <v>1</v>
      </c>
      <c r="AA28" s="537"/>
      <c r="AB28" s="538"/>
      <c r="AC28" s="539"/>
      <c r="AD28" s="555"/>
      <c r="AE28" s="537"/>
      <c r="AF28" s="538"/>
      <c r="AG28" s="539"/>
      <c r="AH28" s="555"/>
    </row>
    <row r="29" spans="1:34">
      <c r="A29" s="525" t="s">
        <v>83</v>
      </c>
      <c r="B29" s="532">
        <v>86.062595241462049</v>
      </c>
      <c r="C29" s="540">
        <f>'1112Monthly '!H30-'1112Monthly '!C30</f>
        <v>-6</v>
      </c>
      <c r="D29" s="541">
        <f>'1112Monthly '!I30-'1112Monthly '!D30</f>
        <v>-2</v>
      </c>
      <c r="E29" s="542">
        <f>'1112Monthly '!J30-'1112Monthly '!E30</f>
        <v>1</v>
      </c>
      <c r="F29" s="556">
        <f t="shared" ref="F29:F39" si="9">SUM(C29:E29)</f>
        <v>-7</v>
      </c>
      <c r="G29" s="540">
        <f>'1011Monthly'!AE29-'1011Monthly'!C29</f>
        <v>-1</v>
      </c>
      <c r="H29" s="541">
        <f>'1011Monthly'!AF29-'1011Monthly'!D29</f>
        <v>-5</v>
      </c>
      <c r="I29" s="542">
        <f>'1011Monthly'!AG29-'1011Monthly'!E29</f>
        <v>-2</v>
      </c>
      <c r="J29" s="556">
        <f t="shared" ref="J29:J38" si="10">SUM(G29:I29)</f>
        <v>-8</v>
      </c>
      <c r="K29" s="540">
        <f>'0910 Monthly '!W29-'0910 Monthly '!C29</f>
        <v>1</v>
      </c>
      <c r="L29" s="541">
        <f>'0910 Monthly '!X29-'0910 Monthly '!D29</f>
        <v>-3</v>
      </c>
      <c r="M29" s="542">
        <f>'0910 Monthly '!Y29-'0910 Monthly '!E29</f>
        <v>0</v>
      </c>
      <c r="N29" s="556">
        <f t="shared" ref="N29:N39" si="11">SUM(K29:M29)</f>
        <v>-2</v>
      </c>
      <c r="O29" s="540">
        <f>'0809 Monthly'!Q29-'0809 Monthly'!B29</f>
        <v>0</v>
      </c>
      <c r="P29" s="541">
        <f>'0809 Monthly'!R29-'0809 Monthly'!C29</f>
        <v>-3</v>
      </c>
      <c r="Q29" s="542">
        <f>'0809 Monthly'!S29-'0809 Monthly'!D29</f>
        <v>0</v>
      </c>
      <c r="R29" s="556">
        <f t="shared" ref="R29:R39" si="12">SUM(O29:Q29)</f>
        <v>-3</v>
      </c>
      <c r="S29" s="540">
        <f>'0708 Monthly'!Q30-'0708 Monthly'!B30</f>
        <v>-3</v>
      </c>
      <c r="T29" s="541">
        <f>'0708 Monthly'!R30-'0708 Monthly'!C30</f>
        <v>-1</v>
      </c>
      <c r="U29" s="542">
        <f>'0708 Monthly'!S30-'0708 Monthly'!D30</f>
        <v>-1</v>
      </c>
      <c r="V29" s="556">
        <f t="shared" ref="V29:V39" si="13">SUM(S29:U29)</f>
        <v>-5</v>
      </c>
      <c r="W29" s="540">
        <f>'0607 Monthly'!K31-'0607 Monthly'!B31</f>
        <v>-2</v>
      </c>
      <c r="X29" s="541">
        <f>'0607 Monthly'!L31-'0607 Monthly'!C31</f>
        <v>0</v>
      </c>
      <c r="Y29" s="542">
        <f>'0607 Monthly'!M31-'0607 Monthly'!D31</f>
        <v>-1</v>
      </c>
      <c r="Z29" s="556">
        <f t="shared" ref="Z29:Z39" si="14">SUM(W29:Y29)</f>
        <v>-3</v>
      </c>
      <c r="AA29" s="540"/>
      <c r="AB29" s="541"/>
      <c r="AC29" s="542"/>
      <c r="AD29" s="556"/>
      <c r="AE29" s="540"/>
      <c r="AF29" s="541"/>
      <c r="AG29" s="542"/>
      <c r="AH29" s="556"/>
    </row>
    <row r="30" spans="1:34">
      <c r="A30" s="525" t="s">
        <v>4</v>
      </c>
      <c r="B30" s="532">
        <v>93.302370236447558</v>
      </c>
      <c r="C30" s="540">
        <f>'1112Monthly '!H31-'1112Monthly '!C31</f>
        <v>3</v>
      </c>
      <c r="D30" s="541">
        <f>'1112Monthly '!I31-'1112Monthly '!D31</f>
        <v>-3</v>
      </c>
      <c r="E30" s="542">
        <f>'1112Monthly '!J31-'1112Monthly '!E31</f>
        <v>0</v>
      </c>
      <c r="F30" s="556">
        <f t="shared" si="9"/>
        <v>0</v>
      </c>
      <c r="G30" s="540">
        <f>'1011Monthly'!AE30-'1011Monthly'!C30</f>
        <v>0</v>
      </c>
      <c r="H30" s="541">
        <f>'1011Monthly'!AF30-'1011Monthly'!D30</f>
        <v>0</v>
      </c>
      <c r="I30" s="542">
        <f>'1011Monthly'!AG30-'1011Monthly'!E30</f>
        <v>-1</v>
      </c>
      <c r="J30" s="556">
        <f t="shared" si="10"/>
        <v>-1</v>
      </c>
      <c r="K30" s="540">
        <f>'0910 Monthly '!W30-'0910 Monthly '!C30</f>
        <v>-1</v>
      </c>
      <c r="L30" s="541">
        <f>'0910 Monthly '!X30-'0910 Monthly '!D30</f>
        <v>0</v>
      </c>
      <c r="M30" s="542">
        <f>'0910 Monthly '!Y30-'0910 Monthly '!E30</f>
        <v>0</v>
      </c>
      <c r="N30" s="556">
        <f t="shared" si="11"/>
        <v>-1</v>
      </c>
      <c r="O30" s="540">
        <f>'0809 Monthly'!Q30-'0809 Monthly'!B30</f>
        <v>-6</v>
      </c>
      <c r="P30" s="541">
        <f>'0809 Monthly'!R30-'0809 Monthly'!C30</f>
        <v>-1</v>
      </c>
      <c r="Q30" s="542">
        <f>'0809 Monthly'!S30-'0809 Monthly'!D30</f>
        <v>1</v>
      </c>
      <c r="R30" s="556">
        <f t="shared" si="12"/>
        <v>-6</v>
      </c>
      <c r="S30" s="540">
        <f>'0708 Monthly'!Q31-'0708 Monthly'!B31</f>
        <v>-4</v>
      </c>
      <c r="T30" s="541">
        <f>'0708 Monthly'!R31-'0708 Monthly'!C31</f>
        <v>0</v>
      </c>
      <c r="U30" s="542">
        <f>'0708 Monthly'!S31-'0708 Monthly'!D31</f>
        <v>-1</v>
      </c>
      <c r="V30" s="556">
        <f t="shared" si="13"/>
        <v>-5</v>
      </c>
      <c r="W30" s="540">
        <f>'0607 Monthly'!K32-'0607 Monthly'!B32</f>
        <v>1</v>
      </c>
      <c r="X30" s="541">
        <f>'0607 Monthly'!L32-'0607 Monthly'!C32</f>
        <v>0</v>
      </c>
      <c r="Y30" s="542">
        <f>'0607 Monthly'!M32-'0607 Monthly'!D32</f>
        <v>0</v>
      </c>
      <c r="Z30" s="556">
        <f t="shared" si="14"/>
        <v>1</v>
      </c>
      <c r="AA30" s="540"/>
      <c r="AB30" s="541"/>
      <c r="AC30" s="542"/>
      <c r="AD30" s="556"/>
      <c r="AE30" s="540"/>
      <c r="AF30" s="541"/>
      <c r="AG30" s="542"/>
      <c r="AH30" s="556"/>
    </row>
    <row r="31" spans="1:34">
      <c r="A31" s="525" t="s">
        <v>5</v>
      </c>
      <c r="B31" s="532">
        <v>77.925958560986629</v>
      </c>
      <c r="C31" s="540">
        <f>'1112Monthly '!H32-'1112Monthly '!C32</f>
        <v>0</v>
      </c>
      <c r="D31" s="541">
        <f>'1112Monthly '!I32-'1112Monthly '!D32</f>
        <v>-1</v>
      </c>
      <c r="E31" s="542">
        <f>'1112Monthly '!J32-'1112Monthly '!E32</f>
        <v>0</v>
      </c>
      <c r="F31" s="556">
        <f t="shared" si="9"/>
        <v>-1</v>
      </c>
      <c r="G31" s="540">
        <f>'1011Monthly'!AE31-'1011Monthly'!C31</f>
        <v>-1</v>
      </c>
      <c r="H31" s="541">
        <f>'1011Monthly'!AF31-'1011Monthly'!D31</f>
        <v>-3</v>
      </c>
      <c r="I31" s="542">
        <f>'1011Monthly'!AG31-'1011Monthly'!E31</f>
        <v>-2</v>
      </c>
      <c r="J31" s="556">
        <f t="shared" si="10"/>
        <v>-6</v>
      </c>
      <c r="K31" s="540">
        <f>'0910 Monthly '!W31-'0910 Monthly '!C31</f>
        <v>-2</v>
      </c>
      <c r="L31" s="541">
        <f>'0910 Monthly '!X31-'0910 Monthly '!D31</f>
        <v>-3</v>
      </c>
      <c r="M31" s="542">
        <f>'0910 Monthly '!Y31-'0910 Monthly '!E31</f>
        <v>0</v>
      </c>
      <c r="N31" s="556">
        <f t="shared" si="11"/>
        <v>-5</v>
      </c>
      <c r="O31" s="540">
        <f>'0809 Monthly'!Q31-'0809 Monthly'!B31</f>
        <v>-3</v>
      </c>
      <c r="P31" s="541">
        <f>'0809 Monthly'!R31-'0809 Monthly'!C31</f>
        <v>-2</v>
      </c>
      <c r="Q31" s="542">
        <f>'0809 Monthly'!S31-'0809 Monthly'!D31</f>
        <v>-1</v>
      </c>
      <c r="R31" s="556">
        <f t="shared" si="12"/>
        <v>-6</v>
      </c>
      <c r="S31" s="540">
        <f>'0708 Monthly'!Q32-'0708 Monthly'!B32</f>
        <v>0</v>
      </c>
      <c r="T31" s="541">
        <f>'0708 Monthly'!R32-'0708 Monthly'!C32</f>
        <v>0</v>
      </c>
      <c r="U31" s="542">
        <f>'0708 Monthly'!S32-'0708 Monthly'!D32</f>
        <v>1</v>
      </c>
      <c r="V31" s="556">
        <f t="shared" si="13"/>
        <v>1</v>
      </c>
      <c r="W31" s="540">
        <f>'0607 Monthly'!K33-'0607 Monthly'!B33</f>
        <v>-1</v>
      </c>
      <c r="X31" s="541">
        <f>'0607 Monthly'!L33-'0607 Monthly'!C33</f>
        <v>0</v>
      </c>
      <c r="Y31" s="542">
        <f>'0607 Monthly'!M33-'0607 Monthly'!D33</f>
        <v>0</v>
      </c>
      <c r="Z31" s="556">
        <f t="shared" si="14"/>
        <v>-1</v>
      </c>
      <c r="AA31" s="540"/>
      <c r="AB31" s="541"/>
      <c r="AC31" s="542"/>
      <c r="AD31" s="556"/>
      <c r="AE31" s="540"/>
      <c r="AF31" s="541"/>
      <c r="AG31" s="542"/>
      <c r="AH31" s="556"/>
    </row>
    <row r="32" spans="1:34">
      <c r="A32" s="525" t="s">
        <v>6</v>
      </c>
      <c r="B32" s="532">
        <v>79.143119952450249</v>
      </c>
      <c r="C32" s="540">
        <f>'1112Monthly '!H33-'1112Monthly '!C33</f>
        <v>4</v>
      </c>
      <c r="D32" s="541">
        <f>'1112Monthly '!I33-'1112Monthly '!D33</f>
        <v>-3</v>
      </c>
      <c r="E32" s="542">
        <f>'1112Monthly '!J33-'1112Monthly '!E33</f>
        <v>-1</v>
      </c>
      <c r="F32" s="556">
        <f t="shared" si="9"/>
        <v>0</v>
      </c>
      <c r="G32" s="540">
        <f>'1011Monthly'!AE32-'1011Monthly'!C32</f>
        <v>2</v>
      </c>
      <c r="H32" s="541">
        <f>'1011Monthly'!AF32-'1011Monthly'!D32</f>
        <v>1</v>
      </c>
      <c r="I32" s="542">
        <f>'1011Monthly'!AG32-'1011Monthly'!E32</f>
        <v>-1</v>
      </c>
      <c r="J32" s="556">
        <f t="shared" si="10"/>
        <v>2</v>
      </c>
      <c r="K32" s="540">
        <f>'0910 Monthly '!W32-'0910 Monthly '!C32</f>
        <v>-1</v>
      </c>
      <c r="L32" s="541">
        <f>'0910 Monthly '!X32-'0910 Monthly '!D32</f>
        <v>-2</v>
      </c>
      <c r="M32" s="542">
        <f>'0910 Monthly '!Y32-'0910 Monthly '!E32</f>
        <v>1</v>
      </c>
      <c r="N32" s="556">
        <f t="shared" si="11"/>
        <v>-2</v>
      </c>
      <c r="O32" s="540">
        <f>'0809 Monthly'!Q32-'0809 Monthly'!B32</f>
        <v>-5</v>
      </c>
      <c r="P32" s="541">
        <f>'0809 Monthly'!R32-'0809 Monthly'!C32</f>
        <v>-1</v>
      </c>
      <c r="Q32" s="542">
        <f>'0809 Monthly'!S32-'0809 Monthly'!D32</f>
        <v>0</v>
      </c>
      <c r="R32" s="556">
        <f t="shared" si="12"/>
        <v>-6</v>
      </c>
      <c r="S32" s="540">
        <f>'0708 Monthly'!Q33-'0708 Monthly'!B33</f>
        <v>-3</v>
      </c>
      <c r="T32" s="541">
        <f>'0708 Monthly'!R33-'0708 Monthly'!C33</f>
        <v>0</v>
      </c>
      <c r="U32" s="542">
        <f>'0708 Monthly'!S33-'0708 Monthly'!D33</f>
        <v>-1</v>
      </c>
      <c r="V32" s="556">
        <f t="shared" si="13"/>
        <v>-4</v>
      </c>
      <c r="W32" s="540">
        <f>'0607 Monthly'!K34-'0607 Monthly'!B34</f>
        <v>-2</v>
      </c>
      <c r="X32" s="541">
        <f>'0607 Monthly'!L34-'0607 Monthly'!C34</f>
        <v>-1</v>
      </c>
      <c r="Y32" s="542">
        <f>'0607 Monthly'!M34-'0607 Monthly'!D34</f>
        <v>0</v>
      </c>
      <c r="Z32" s="556">
        <f t="shared" si="14"/>
        <v>-3</v>
      </c>
      <c r="AA32" s="540"/>
      <c r="AB32" s="541"/>
      <c r="AC32" s="542"/>
      <c r="AD32" s="556"/>
      <c r="AE32" s="540"/>
      <c r="AF32" s="541"/>
      <c r="AG32" s="542"/>
      <c r="AH32" s="556"/>
    </row>
    <row r="33" spans="1:34">
      <c r="A33" s="533" t="s">
        <v>7</v>
      </c>
      <c r="B33" s="534">
        <v>51.145988256700164</v>
      </c>
      <c r="C33" s="546">
        <f>'1112Monthly '!H34-'1112Monthly '!C34</f>
        <v>-1</v>
      </c>
      <c r="D33" s="547">
        <f>'1112Monthly '!I34-'1112Monthly '!D34</f>
        <v>1</v>
      </c>
      <c r="E33" s="548">
        <f>'1112Monthly '!J34-'1112Monthly '!E34</f>
        <v>-1</v>
      </c>
      <c r="F33" s="559">
        <f t="shared" si="9"/>
        <v>-1</v>
      </c>
      <c r="G33" s="546">
        <f>'1011Monthly'!AE33-'1011Monthly'!C33</f>
        <v>1</v>
      </c>
      <c r="H33" s="547">
        <f>'1011Monthly'!AF33-'1011Monthly'!D33</f>
        <v>0</v>
      </c>
      <c r="I33" s="548">
        <f>'1011Monthly'!AG33-'1011Monthly'!E33</f>
        <v>-1</v>
      </c>
      <c r="J33" s="559">
        <f t="shared" si="10"/>
        <v>0</v>
      </c>
      <c r="K33" s="546">
        <f>'0910 Monthly '!W33-'0910 Monthly '!C33</f>
        <v>-5</v>
      </c>
      <c r="L33" s="547">
        <f>'0910 Monthly '!X33-'0910 Monthly '!D33</f>
        <v>-2</v>
      </c>
      <c r="M33" s="548">
        <f>'0910 Monthly '!Y33-'0910 Monthly '!E33</f>
        <v>0</v>
      </c>
      <c r="N33" s="559">
        <f t="shared" si="11"/>
        <v>-7</v>
      </c>
      <c r="O33" s="546">
        <f>'0809 Monthly'!Q33-'0809 Monthly'!B33</f>
        <v>-3</v>
      </c>
      <c r="P33" s="547">
        <f>'0809 Monthly'!R33-'0809 Monthly'!C33</f>
        <v>-2</v>
      </c>
      <c r="Q33" s="548">
        <f>'0809 Monthly'!S33-'0809 Monthly'!D33</f>
        <v>-1</v>
      </c>
      <c r="R33" s="559">
        <f t="shared" si="12"/>
        <v>-6</v>
      </c>
      <c r="S33" s="546">
        <f>'0708 Monthly'!Q34-'0708 Monthly'!B34</f>
        <v>0</v>
      </c>
      <c r="T33" s="547">
        <f>'0708 Monthly'!R34-'0708 Monthly'!C34</f>
        <v>0</v>
      </c>
      <c r="U33" s="548">
        <f>'0708 Monthly'!S34-'0708 Monthly'!D34</f>
        <v>0</v>
      </c>
      <c r="V33" s="559">
        <f t="shared" si="13"/>
        <v>0</v>
      </c>
      <c r="W33" s="546">
        <f>'0607 Monthly'!K35-'0607 Monthly'!B35</f>
        <v>1</v>
      </c>
      <c r="X33" s="547">
        <f>'0607 Monthly'!L35-'0607 Monthly'!C35</f>
        <v>0</v>
      </c>
      <c r="Y33" s="548">
        <f>'0607 Monthly'!M35-'0607 Monthly'!D35</f>
        <v>0</v>
      </c>
      <c r="Z33" s="559">
        <f t="shared" si="14"/>
        <v>1</v>
      </c>
      <c r="AA33" s="546"/>
      <c r="AB33" s="547"/>
      <c r="AC33" s="548"/>
      <c r="AD33" s="559"/>
      <c r="AE33" s="546"/>
      <c r="AF33" s="547"/>
      <c r="AG33" s="548"/>
      <c r="AH33" s="559"/>
    </row>
    <row r="34" spans="1:34">
      <c r="A34" s="525" t="s">
        <v>8</v>
      </c>
      <c r="B34" s="532">
        <v>296.31920686977298</v>
      </c>
      <c r="C34" s="540">
        <f>'1112Monthly '!H35-'1112Monthly '!C35</f>
        <v>1</v>
      </c>
      <c r="D34" s="541">
        <f>'1112Monthly '!I35-'1112Monthly '!D35</f>
        <v>-1</v>
      </c>
      <c r="E34" s="542">
        <f>'1112Monthly '!J35-'1112Monthly '!E35</f>
        <v>-3</v>
      </c>
      <c r="F34" s="556">
        <f t="shared" si="9"/>
        <v>-3</v>
      </c>
      <c r="G34" s="540">
        <f>'1011Monthly'!AE34-'1011Monthly'!C34</f>
        <v>-9</v>
      </c>
      <c r="H34" s="541">
        <f>'1011Monthly'!AF34-'1011Monthly'!D34</f>
        <v>-9</v>
      </c>
      <c r="I34" s="542">
        <f>'1011Monthly'!AG34-'1011Monthly'!E34</f>
        <v>-4</v>
      </c>
      <c r="J34" s="556">
        <f t="shared" si="10"/>
        <v>-22</v>
      </c>
      <c r="K34" s="540">
        <f>'0910 Monthly '!W34-'0910 Monthly '!C34</f>
        <v>1</v>
      </c>
      <c r="L34" s="541">
        <f>'0910 Monthly '!X34-'0910 Monthly '!D34</f>
        <v>-5</v>
      </c>
      <c r="M34" s="542">
        <f>'0910 Monthly '!Y34-'0910 Monthly '!E34</f>
        <v>-3</v>
      </c>
      <c r="N34" s="556">
        <f t="shared" si="11"/>
        <v>-7</v>
      </c>
      <c r="O34" s="540">
        <f>'0809 Monthly'!Q34-'0809 Monthly'!B34</f>
        <v>-8</v>
      </c>
      <c r="P34" s="541">
        <f>'0809 Monthly'!R34-'0809 Monthly'!C34</f>
        <v>-6</v>
      </c>
      <c r="Q34" s="542">
        <f>'0809 Monthly'!S34-'0809 Monthly'!D34</f>
        <v>1</v>
      </c>
      <c r="R34" s="556">
        <f t="shared" si="12"/>
        <v>-13</v>
      </c>
      <c r="S34" s="540">
        <f>'0708 Monthly'!Q35-'0708 Monthly'!B35</f>
        <v>-9</v>
      </c>
      <c r="T34" s="541">
        <f>'0708 Monthly'!R35-'0708 Monthly'!C35</f>
        <v>-7</v>
      </c>
      <c r="U34" s="542">
        <f>'0708 Monthly'!S35-'0708 Monthly'!D35</f>
        <v>-3</v>
      </c>
      <c r="V34" s="556">
        <f t="shared" si="13"/>
        <v>-19</v>
      </c>
      <c r="W34" s="540">
        <f>'0607 Monthly'!K36-'0607 Monthly'!B36</f>
        <v>-4</v>
      </c>
      <c r="X34" s="541">
        <f>'0607 Monthly'!L36-'0607 Monthly'!C36</f>
        <v>-2</v>
      </c>
      <c r="Y34" s="542">
        <f>'0607 Monthly'!M36-'0607 Monthly'!D36</f>
        <v>0</v>
      </c>
      <c r="Z34" s="556">
        <f t="shared" si="14"/>
        <v>-6</v>
      </c>
      <c r="AA34" s="540"/>
      <c r="AB34" s="541"/>
      <c r="AC34" s="542"/>
      <c r="AD34" s="556"/>
      <c r="AE34" s="540"/>
      <c r="AF34" s="541"/>
      <c r="AG34" s="542"/>
      <c r="AH34" s="556"/>
    </row>
    <row r="35" spans="1:34">
      <c r="A35" s="525" t="s">
        <v>9</v>
      </c>
      <c r="B35" s="532">
        <v>75.1711672563587</v>
      </c>
      <c r="C35" s="540">
        <f>'1112Monthly '!H36-'1112Monthly '!C36</f>
        <v>11</v>
      </c>
      <c r="D35" s="541">
        <f>'1112Monthly '!I36-'1112Monthly '!D36</f>
        <v>-6</v>
      </c>
      <c r="E35" s="542">
        <f>'1112Monthly '!J36-'1112Monthly '!E36</f>
        <v>-1</v>
      </c>
      <c r="F35" s="556">
        <f t="shared" si="9"/>
        <v>4</v>
      </c>
      <c r="G35" s="540">
        <f>'1011Monthly'!AE35-'1011Monthly'!C35</f>
        <v>8</v>
      </c>
      <c r="H35" s="541">
        <f>'1011Monthly'!AF35-'1011Monthly'!D35</f>
        <v>0</v>
      </c>
      <c r="I35" s="542">
        <f>'1011Monthly'!AG35-'1011Monthly'!E35</f>
        <v>0</v>
      </c>
      <c r="J35" s="556">
        <f t="shared" si="10"/>
        <v>8</v>
      </c>
      <c r="K35" s="540">
        <f>'0910 Monthly '!W35-'0910 Monthly '!C35</f>
        <v>9</v>
      </c>
      <c r="L35" s="541">
        <f>'0910 Monthly '!X35-'0910 Monthly '!D35</f>
        <v>-3</v>
      </c>
      <c r="M35" s="542">
        <f>'0910 Monthly '!Y35-'0910 Monthly '!E35</f>
        <v>-1</v>
      </c>
      <c r="N35" s="556">
        <f t="shared" si="11"/>
        <v>5</v>
      </c>
      <c r="O35" s="540">
        <f>'0809 Monthly'!Q35-'0809 Monthly'!B35</f>
        <v>6</v>
      </c>
      <c r="P35" s="541">
        <f>'0809 Monthly'!R35-'0809 Monthly'!C35</f>
        <v>0</v>
      </c>
      <c r="Q35" s="542">
        <f>'0809 Monthly'!S35-'0809 Monthly'!D35</f>
        <v>-3</v>
      </c>
      <c r="R35" s="556">
        <f t="shared" si="12"/>
        <v>3</v>
      </c>
      <c r="S35" s="540">
        <f>'0708 Monthly'!Q36-'0708 Monthly'!B36</f>
        <v>0</v>
      </c>
      <c r="T35" s="541">
        <f>'0708 Monthly'!R36-'0708 Monthly'!C36</f>
        <v>-1</v>
      </c>
      <c r="U35" s="542">
        <f>'0708 Monthly'!S36-'0708 Monthly'!D36</f>
        <v>-1</v>
      </c>
      <c r="V35" s="556">
        <f t="shared" si="13"/>
        <v>-2</v>
      </c>
      <c r="W35" s="540">
        <f>'0607 Monthly'!K37-'0607 Monthly'!B37</f>
        <v>-1</v>
      </c>
      <c r="X35" s="541">
        <f>'0607 Monthly'!L37-'0607 Monthly'!C37</f>
        <v>-1</v>
      </c>
      <c r="Y35" s="542">
        <f>'0607 Monthly'!M37-'0607 Monthly'!D37</f>
        <v>0</v>
      </c>
      <c r="Z35" s="556">
        <f t="shared" si="14"/>
        <v>-2</v>
      </c>
      <c r="AA35" s="540"/>
      <c r="AB35" s="541"/>
      <c r="AC35" s="542"/>
      <c r="AD35" s="556"/>
      <c r="AE35" s="540"/>
      <c r="AF35" s="541"/>
      <c r="AG35" s="542"/>
      <c r="AH35" s="556"/>
    </row>
    <row r="36" spans="1:34">
      <c r="A36" s="525" t="s">
        <v>10</v>
      </c>
      <c r="B36" s="532">
        <v>69.359123136279123</v>
      </c>
      <c r="C36" s="540">
        <f>'1112Monthly '!H37-'1112Monthly '!C37</f>
        <v>2</v>
      </c>
      <c r="D36" s="541">
        <f>'1112Monthly '!I37-'1112Monthly '!D37</f>
        <v>-3</v>
      </c>
      <c r="E36" s="542">
        <f>'1112Monthly '!J37-'1112Monthly '!E37</f>
        <v>-1</v>
      </c>
      <c r="F36" s="556">
        <f t="shared" si="9"/>
        <v>-2</v>
      </c>
      <c r="G36" s="540">
        <f>'1011Monthly'!AE36-'1011Monthly'!C36</f>
        <v>5</v>
      </c>
      <c r="H36" s="541">
        <f>'1011Monthly'!AF36-'1011Monthly'!D36</f>
        <v>-1</v>
      </c>
      <c r="I36" s="542">
        <f>'1011Monthly'!AG36-'1011Monthly'!E36</f>
        <v>0</v>
      </c>
      <c r="J36" s="556">
        <f t="shared" si="10"/>
        <v>4</v>
      </c>
      <c r="K36" s="540">
        <f>'0910 Monthly '!W36-'0910 Monthly '!C36</f>
        <v>-4</v>
      </c>
      <c r="L36" s="541">
        <f>'0910 Monthly '!X36-'0910 Monthly '!D36</f>
        <v>-2</v>
      </c>
      <c r="M36" s="542">
        <f>'0910 Monthly '!Y36-'0910 Monthly '!E36</f>
        <v>-2</v>
      </c>
      <c r="N36" s="556">
        <f t="shared" si="11"/>
        <v>-8</v>
      </c>
      <c r="O36" s="540">
        <f>'0809 Monthly'!Q36-'0809 Monthly'!B36</f>
        <v>-1</v>
      </c>
      <c r="P36" s="541">
        <f>'0809 Monthly'!R36-'0809 Monthly'!C36</f>
        <v>-4</v>
      </c>
      <c r="Q36" s="542">
        <f>'0809 Monthly'!S36-'0809 Monthly'!D36</f>
        <v>-3</v>
      </c>
      <c r="R36" s="556">
        <f t="shared" si="12"/>
        <v>-8</v>
      </c>
      <c r="S36" s="540">
        <f>'0708 Monthly'!Q37-'0708 Monthly'!B37</f>
        <v>0</v>
      </c>
      <c r="T36" s="541">
        <f>'0708 Monthly'!R37-'0708 Monthly'!C37</f>
        <v>1</v>
      </c>
      <c r="U36" s="542">
        <f>'0708 Monthly'!S37-'0708 Monthly'!D37</f>
        <v>-3</v>
      </c>
      <c r="V36" s="556">
        <f t="shared" si="13"/>
        <v>-2</v>
      </c>
      <c r="W36" s="540">
        <f>'0607 Monthly'!K38-'0607 Monthly'!B38</f>
        <v>-2</v>
      </c>
      <c r="X36" s="541">
        <f>'0607 Monthly'!L38-'0607 Monthly'!C38</f>
        <v>1</v>
      </c>
      <c r="Y36" s="542">
        <f>'0607 Monthly'!M38-'0607 Monthly'!D38</f>
        <v>0</v>
      </c>
      <c r="Z36" s="556">
        <f t="shared" si="14"/>
        <v>-1</v>
      </c>
      <c r="AA36" s="540"/>
      <c r="AB36" s="541"/>
      <c r="AC36" s="542"/>
      <c r="AD36" s="556"/>
      <c r="AE36" s="540"/>
      <c r="AF36" s="541"/>
      <c r="AG36" s="542"/>
      <c r="AH36" s="556"/>
    </row>
    <row r="37" spans="1:34">
      <c r="A37" s="525" t="s">
        <v>25</v>
      </c>
      <c r="B37" s="532">
        <v>46.710467574345216</v>
      </c>
      <c r="C37" s="540">
        <f>'1112Monthly '!H38-'1112Monthly '!C38</f>
        <v>-2</v>
      </c>
      <c r="D37" s="541">
        <f>'1112Monthly '!I38-'1112Monthly '!D38</f>
        <v>0</v>
      </c>
      <c r="E37" s="542">
        <f>'1112Monthly '!J38-'1112Monthly '!E38</f>
        <v>-1</v>
      </c>
      <c r="F37" s="556">
        <f t="shared" si="9"/>
        <v>-3</v>
      </c>
      <c r="G37" s="540">
        <f>'1011Monthly'!AE37-'1011Monthly'!C37</f>
        <v>3</v>
      </c>
      <c r="H37" s="541">
        <f>'1011Monthly'!AF37-'1011Monthly'!D37</f>
        <v>0</v>
      </c>
      <c r="I37" s="542">
        <f>'1011Monthly'!AG37-'1011Monthly'!E37</f>
        <v>-1</v>
      </c>
      <c r="J37" s="556">
        <f t="shared" si="10"/>
        <v>2</v>
      </c>
      <c r="K37" s="540">
        <f>'0910 Monthly '!W37-'0910 Monthly '!C37</f>
        <v>1</v>
      </c>
      <c r="L37" s="541">
        <f>'0910 Monthly '!X37-'0910 Monthly '!D37</f>
        <v>-2</v>
      </c>
      <c r="M37" s="542">
        <f>'0910 Monthly '!Y37-'0910 Monthly '!E37</f>
        <v>-2</v>
      </c>
      <c r="N37" s="556">
        <f t="shared" si="11"/>
        <v>-3</v>
      </c>
      <c r="O37" s="540">
        <f>'0809 Monthly'!Q37-'0809 Monthly'!B37</f>
        <v>-1</v>
      </c>
      <c r="P37" s="541">
        <f>'0809 Monthly'!R37-'0809 Monthly'!C37</f>
        <v>1</v>
      </c>
      <c r="Q37" s="542">
        <f>'0809 Monthly'!S37-'0809 Monthly'!D37</f>
        <v>0</v>
      </c>
      <c r="R37" s="556">
        <f t="shared" si="12"/>
        <v>0</v>
      </c>
      <c r="S37" s="540">
        <f>'0708 Monthly'!Q38-'0708 Monthly'!B38</f>
        <v>-4</v>
      </c>
      <c r="T37" s="541">
        <f>'0708 Monthly'!R38-'0708 Monthly'!C38</f>
        <v>-1</v>
      </c>
      <c r="U37" s="542">
        <f>'0708 Monthly'!S38-'0708 Monthly'!D38</f>
        <v>-1</v>
      </c>
      <c r="V37" s="556">
        <f t="shared" si="13"/>
        <v>-6</v>
      </c>
      <c r="W37" s="540">
        <f>'0607 Monthly'!K39-'0607 Monthly'!B39</f>
        <v>-1</v>
      </c>
      <c r="X37" s="541">
        <f>'0607 Monthly'!L39-'0607 Monthly'!C39</f>
        <v>0</v>
      </c>
      <c r="Y37" s="542">
        <f>'0607 Monthly'!M39-'0607 Monthly'!D39</f>
        <v>0</v>
      </c>
      <c r="Z37" s="556">
        <f t="shared" si="14"/>
        <v>-1</v>
      </c>
      <c r="AA37" s="540"/>
      <c r="AB37" s="541"/>
      <c r="AC37" s="542"/>
      <c r="AD37" s="556"/>
      <c r="AE37" s="540"/>
      <c r="AF37" s="541"/>
      <c r="AG37" s="542"/>
      <c r="AH37" s="556"/>
    </row>
    <row r="38" spans="1:34">
      <c r="A38" s="526" t="s">
        <v>11</v>
      </c>
      <c r="B38" s="532">
        <v>59.701681843427565</v>
      </c>
      <c r="C38" s="543">
        <f>'1112Monthly '!H39-'1112Monthly '!C39</f>
        <v>-3</v>
      </c>
      <c r="D38" s="544">
        <f>'1112Monthly '!I39-'1112Monthly '!D39</f>
        <v>2</v>
      </c>
      <c r="E38" s="545">
        <f>'1112Monthly '!J39-'1112Monthly '!E39</f>
        <v>-1</v>
      </c>
      <c r="F38" s="557">
        <f t="shared" si="9"/>
        <v>-2</v>
      </c>
      <c r="G38" s="543">
        <f>'1011Monthly'!AE38-'1011Monthly'!C38</f>
        <v>-8</v>
      </c>
      <c r="H38" s="544">
        <f>'1011Monthly'!AF38-'1011Monthly'!D38</f>
        <v>-7</v>
      </c>
      <c r="I38" s="545">
        <f>'1011Monthly'!AG38-'1011Monthly'!E38</f>
        <v>-1</v>
      </c>
      <c r="J38" s="557">
        <f t="shared" si="10"/>
        <v>-16</v>
      </c>
      <c r="K38" s="543">
        <f>'0910 Monthly '!W38-'0910 Monthly '!C38</f>
        <v>-7</v>
      </c>
      <c r="L38" s="544">
        <f>'0910 Monthly '!X38-'0910 Monthly '!D38</f>
        <v>-2</v>
      </c>
      <c r="M38" s="545">
        <f>'0910 Monthly '!Y38-'0910 Monthly '!E38</f>
        <v>0</v>
      </c>
      <c r="N38" s="557">
        <f t="shared" si="11"/>
        <v>-9</v>
      </c>
      <c r="O38" s="543">
        <f>'0809 Monthly'!Q38-'0809 Monthly'!B38</f>
        <v>6</v>
      </c>
      <c r="P38" s="544">
        <f>'0809 Monthly'!R38-'0809 Monthly'!C38</f>
        <v>-1</v>
      </c>
      <c r="Q38" s="545">
        <f>'0809 Monthly'!S38-'0809 Monthly'!D38</f>
        <v>0</v>
      </c>
      <c r="R38" s="557">
        <f t="shared" si="12"/>
        <v>5</v>
      </c>
      <c r="S38" s="543">
        <f>'0708 Monthly'!Q39-'0708 Monthly'!B39</f>
        <v>10</v>
      </c>
      <c r="T38" s="544">
        <f>'0708 Monthly'!R39-'0708 Monthly'!C39</f>
        <v>-1</v>
      </c>
      <c r="U38" s="545">
        <f>'0708 Monthly'!S39-'0708 Monthly'!D39</f>
        <v>-2</v>
      </c>
      <c r="V38" s="557">
        <f t="shared" si="13"/>
        <v>7</v>
      </c>
      <c r="W38" s="543">
        <f>'0607 Monthly'!K40-'0607 Monthly'!B40</f>
        <v>-5</v>
      </c>
      <c r="X38" s="544">
        <f>'0607 Monthly'!L40-'0607 Monthly'!C40</f>
        <v>0</v>
      </c>
      <c r="Y38" s="545">
        <f>'0607 Monthly'!M40-'0607 Monthly'!D40</f>
        <v>0</v>
      </c>
      <c r="Z38" s="557">
        <f t="shared" si="14"/>
        <v>-5</v>
      </c>
      <c r="AA38" s="543"/>
      <c r="AB38" s="544"/>
      <c r="AC38" s="545"/>
      <c r="AD38" s="557"/>
      <c r="AE38" s="543"/>
      <c r="AF38" s="544"/>
      <c r="AG38" s="545"/>
      <c r="AH38" s="557"/>
    </row>
    <row r="39" spans="1:34" ht="14.4" thickBot="1">
      <c r="A39" s="535" t="s">
        <v>75</v>
      </c>
      <c r="B39" s="536">
        <f>SUM(B28:B38)</f>
        <v>1008.0000000000001</v>
      </c>
      <c r="C39" s="552">
        <f>SUM(C28:C38)</f>
        <v>10</v>
      </c>
      <c r="D39" s="553">
        <f>SUM(D28:D38)</f>
        <v>-18</v>
      </c>
      <c r="E39" s="554">
        <f>SUM(E28:E38)</f>
        <v>-8</v>
      </c>
      <c r="F39" s="558">
        <f t="shared" si="9"/>
        <v>-16</v>
      </c>
      <c r="G39" s="549">
        <f>SUM(G28:G38)</f>
        <v>4</v>
      </c>
      <c r="H39" s="550">
        <f>SUM(H28:H38)</f>
        <v>-26</v>
      </c>
      <c r="I39" s="551">
        <f>SUM(I28:I38)</f>
        <v>-13</v>
      </c>
      <c r="J39" s="558">
        <f>SUM(G39:I39)</f>
        <v>-35</v>
      </c>
      <c r="K39" s="552">
        <f>SUM(K28:K38)</f>
        <v>-9</v>
      </c>
      <c r="L39" s="553">
        <f>SUM(L28:L38)</f>
        <v>-23</v>
      </c>
      <c r="M39" s="554">
        <f>SUM(M28:M38)</f>
        <v>-7</v>
      </c>
      <c r="N39" s="558">
        <f t="shared" si="11"/>
        <v>-39</v>
      </c>
      <c r="O39" s="549">
        <f>SUM(O28:O38)</f>
        <v>-17</v>
      </c>
      <c r="P39" s="550">
        <f>SUM(P28:P38)</f>
        <v>-21</v>
      </c>
      <c r="Q39" s="551">
        <f>SUM(Q28:Q38)</f>
        <v>-6</v>
      </c>
      <c r="R39" s="558">
        <f t="shared" si="12"/>
        <v>-44</v>
      </c>
      <c r="S39" s="552">
        <f>SUM(S28:S38)</f>
        <v>-17</v>
      </c>
      <c r="T39" s="553">
        <f>SUM(T28:T38)</f>
        <v>-11</v>
      </c>
      <c r="U39" s="554">
        <f>SUM(U28:U38)</f>
        <v>-11</v>
      </c>
      <c r="V39" s="558">
        <f t="shared" si="13"/>
        <v>-39</v>
      </c>
      <c r="W39" s="549">
        <f>SUM(W28:W38)</f>
        <v>-15</v>
      </c>
      <c r="X39" s="550">
        <f>SUM(X28:X38)</f>
        <v>-2</v>
      </c>
      <c r="Y39" s="551">
        <f>SUM(Y28:Y38)</f>
        <v>-2</v>
      </c>
      <c r="Z39" s="558">
        <f t="shared" si="14"/>
        <v>-19</v>
      </c>
      <c r="AA39" s="552"/>
      <c r="AB39" s="553"/>
      <c r="AC39" s="554"/>
      <c r="AD39" s="558"/>
      <c r="AE39" s="549"/>
      <c r="AF39" s="550"/>
      <c r="AG39" s="551"/>
      <c r="AH39" s="558"/>
    </row>
    <row r="40" spans="1:34" ht="14.4" thickTop="1"/>
    <row r="41" spans="1:34">
      <c r="C41" s="522" t="s">
        <v>248</v>
      </c>
      <c r="D41" s="522" t="s">
        <v>249</v>
      </c>
      <c r="E41" s="522" t="s">
        <v>250</v>
      </c>
      <c r="F41" s="560" t="s">
        <v>13</v>
      </c>
    </row>
    <row r="42" spans="1:34" ht="10.5" customHeight="1">
      <c r="A42" s="518" t="s">
        <v>241</v>
      </c>
      <c r="B42" s="603" t="s">
        <v>257</v>
      </c>
      <c r="C42" s="518">
        <f>C39</f>
        <v>10</v>
      </c>
      <c r="D42" s="518">
        <f>D39</f>
        <v>-18</v>
      </c>
      <c r="E42" s="518">
        <f>E39</f>
        <v>-8</v>
      </c>
      <c r="F42" s="518">
        <f>F39</f>
        <v>-16</v>
      </c>
      <c r="G42" s="518" t="str">
        <f>C24</f>
        <v>August to September</v>
      </c>
    </row>
    <row r="43" spans="1:34" ht="12.75" customHeight="1">
      <c r="A43" s="518" t="s">
        <v>242</v>
      </c>
      <c r="B43" s="603" t="s">
        <v>258</v>
      </c>
      <c r="C43" s="518">
        <f>G23</f>
        <v>4</v>
      </c>
      <c r="D43" s="518">
        <f>H23</f>
        <v>-26</v>
      </c>
      <c r="E43" s="518">
        <f>I23</f>
        <v>-13</v>
      </c>
      <c r="F43" s="518">
        <f>J23</f>
        <v>-35</v>
      </c>
      <c r="G43" s="518" t="str">
        <f>G24</f>
        <v>September to December</v>
      </c>
    </row>
    <row r="44" spans="1:34" ht="12.75" customHeight="1">
      <c r="A44" s="518" t="s">
        <v>243</v>
      </c>
      <c r="B44" s="603" t="s">
        <v>258</v>
      </c>
      <c r="C44" s="518">
        <f>K23</f>
        <v>-9</v>
      </c>
      <c r="D44" s="518">
        <f>L23</f>
        <v>-23</v>
      </c>
      <c r="E44" s="518">
        <f>M23</f>
        <v>-7</v>
      </c>
      <c r="F44" s="518">
        <f>N23</f>
        <v>-39</v>
      </c>
      <c r="G44" s="518" t="str">
        <f>K24</f>
        <v>September to December</v>
      </c>
    </row>
    <row r="45" spans="1:34" ht="12.75" customHeight="1">
      <c r="A45" s="518" t="s">
        <v>244</v>
      </c>
      <c r="B45" s="603" t="s">
        <v>260</v>
      </c>
      <c r="C45" s="518">
        <f>O23</f>
        <v>-17</v>
      </c>
      <c r="D45" s="518">
        <f>P23</f>
        <v>-21</v>
      </c>
      <c r="E45" s="518">
        <f>Q23</f>
        <v>-6</v>
      </c>
      <c r="F45" s="518">
        <f>R23</f>
        <v>-44</v>
      </c>
      <c r="G45" s="518" t="str">
        <f>O24</f>
        <v>September to October (no August data)</v>
      </c>
    </row>
    <row r="46" spans="1:34" ht="12.75" customHeight="1">
      <c r="A46" s="518" t="s">
        <v>246</v>
      </c>
      <c r="B46" s="603" t="s">
        <v>260</v>
      </c>
      <c r="C46" s="518">
        <f>S23</f>
        <v>-17</v>
      </c>
      <c r="D46" s="518">
        <f>T23</f>
        <v>-11</v>
      </c>
      <c r="E46" s="518">
        <f>U23</f>
        <v>-9</v>
      </c>
      <c r="F46" s="518">
        <f>V23</f>
        <v>-37</v>
      </c>
      <c r="G46" s="518" t="str">
        <f>S24</f>
        <v>September to October (no August data)</v>
      </c>
    </row>
    <row r="47" spans="1:34" ht="12.75" customHeight="1">
      <c r="A47" s="518" t="s">
        <v>247</v>
      </c>
      <c r="B47" s="603" t="s">
        <v>260</v>
      </c>
      <c r="C47" s="518">
        <f>W23</f>
        <v>-19</v>
      </c>
      <c r="D47" s="518">
        <f>X23</f>
        <v>-5</v>
      </c>
      <c r="E47" s="518">
        <f>Y23</f>
        <v>-3</v>
      </c>
      <c r="F47" s="518">
        <f>Z23</f>
        <v>-27</v>
      </c>
      <c r="G47" s="518" t="str">
        <f>W24</f>
        <v>September to December</v>
      </c>
    </row>
    <row r="48" spans="1:34" ht="12.75" customHeight="1">
      <c r="A48" s="518" t="s">
        <v>251</v>
      </c>
    </row>
    <row r="49" spans="1:7" ht="12.75" customHeight="1">
      <c r="A49" s="518" t="s">
        <v>87</v>
      </c>
      <c r="B49" s="603" t="s">
        <v>259</v>
      </c>
      <c r="C49" s="518">
        <f>AE23</f>
        <v>-6</v>
      </c>
      <c r="D49" s="518">
        <f>AF23</f>
        <v>-34</v>
      </c>
      <c r="E49" s="518">
        <f>AG23</f>
        <v>-25</v>
      </c>
      <c r="F49" s="518">
        <f>AH23</f>
        <v>-65</v>
      </c>
      <c r="G49" s="518" t="str">
        <f>AE24</f>
        <v>September to December</v>
      </c>
    </row>
  </sheetData>
  <mergeCells count="50">
    <mergeCell ref="A2:A3"/>
    <mergeCell ref="A26:A27"/>
    <mergeCell ref="C2:E2"/>
    <mergeCell ref="F2:F3"/>
    <mergeCell ref="C1:F1"/>
    <mergeCell ref="C26:E26"/>
    <mergeCell ref="F26:F27"/>
    <mergeCell ref="G2:I2"/>
    <mergeCell ref="J2:J3"/>
    <mergeCell ref="G26:I26"/>
    <mergeCell ref="J26:J27"/>
    <mergeCell ref="G1:J1"/>
    <mergeCell ref="C24:F24"/>
    <mergeCell ref="G24:J24"/>
    <mergeCell ref="V26:V27"/>
    <mergeCell ref="O24:R24"/>
    <mergeCell ref="S24:V24"/>
    <mergeCell ref="K1:N1"/>
    <mergeCell ref="K2:M2"/>
    <mergeCell ref="N2:N3"/>
    <mergeCell ref="K26:M26"/>
    <mergeCell ref="N26:N27"/>
    <mergeCell ref="O26:Q26"/>
    <mergeCell ref="K24:N24"/>
    <mergeCell ref="Z2:Z3"/>
    <mergeCell ref="W24:Z24"/>
    <mergeCell ref="O1:R1"/>
    <mergeCell ref="O2:Q2"/>
    <mergeCell ref="R2:R3"/>
    <mergeCell ref="R26:R27"/>
    <mergeCell ref="S1:V1"/>
    <mergeCell ref="S2:U2"/>
    <mergeCell ref="V2:V3"/>
    <mergeCell ref="S26:U26"/>
    <mergeCell ref="W26:Y26"/>
    <mergeCell ref="Z26:Z27"/>
    <mergeCell ref="AA1:AD1"/>
    <mergeCell ref="AA2:AC2"/>
    <mergeCell ref="AD2:AD3"/>
    <mergeCell ref="AA24:AD24"/>
    <mergeCell ref="AA26:AC26"/>
    <mergeCell ref="AD26:AD27"/>
    <mergeCell ref="W1:Z1"/>
    <mergeCell ref="W2:Y2"/>
    <mergeCell ref="AE1:AH1"/>
    <mergeCell ref="AE2:AG2"/>
    <mergeCell ref="AH2:AH3"/>
    <mergeCell ref="AE24:AH24"/>
    <mergeCell ref="AE26:AG26"/>
    <mergeCell ref="AH26:AH27"/>
  </mergeCells>
  <pageMargins left="0.45" right="0.4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G55"/>
  <sheetViews>
    <sheetView tabSelected="1" topLeftCell="A2" zoomScaleNormal="100" workbookViewId="0">
      <pane xSplit="2" ySplit="3" topLeftCell="AT35" activePane="bottomRight" state="frozen"/>
      <selection activeCell="A2" sqref="A2"/>
      <selection pane="topRight" activeCell="C2" sqref="C2"/>
      <selection pane="bottomLeft" activeCell="A5" sqref="A5"/>
      <selection pane="bottomRight" activeCell="BB2" sqref="BB2:BH40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0" width="7.109375" style="406" customWidth="1"/>
    <col min="21" max="21" width="1.5546875" style="410" customWidth="1"/>
    <col min="22" max="28" width="7.109375" style="406" customWidth="1"/>
    <col min="29" max="29" width="1.5546875" style="410" customWidth="1"/>
    <col min="30" max="36" width="7.109375" style="406" customWidth="1"/>
    <col min="37" max="37" width="1.5546875" style="410" customWidth="1"/>
    <col min="38" max="44" width="7.109375" style="406" customWidth="1"/>
    <col min="45" max="45" width="1.5546875" style="410" customWidth="1"/>
    <col min="46" max="52" width="7.109375" style="406" customWidth="1"/>
    <col min="53" max="53" width="1.5546875" style="410" customWidth="1"/>
    <col min="54" max="60" width="7.109375" style="406" customWidth="1"/>
    <col min="61" max="61" width="1.5546875" style="410" customWidth="1"/>
    <col min="62" max="68" width="7.109375" style="406" customWidth="1"/>
    <col min="69" max="69" width="1.5546875" style="410" customWidth="1"/>
    <col min="70" max="76" width="7.109375" style="406" customWidth="1"/>
    <col min="77" max="77" width="1.5546875" style="410" customWidth="1"/>
    <col min="78" max="84" width="7.109375" style="406" customWidth="1"/>
    <col min="85" max="16384" width="9.109375" style="406"/>
  </cols>
  <sheetData>
    <row r="1" spans="1:85" ht="12.75" hidden="1" customHeight="1">
      <c r="H1" s="408"/>
      <c r="I1" s="408"/>
      <c r="J1" s="408"/>
      <c r="K1" s="408"/>
      <c r="O1" s="409"/>
      <c r="P1" s="409"/>
      <c r="CG1" s="410"/>
    </row>
    <row r="2" spans="1:85">
      <c r="C2" s="655" t="s">
        <v>230</v>
      </c>
      <c r="D2" s="656"/>
      <c r="E2" s="656"/>
      <c r="F2" s="656"/>
      <c r="G2" s="469"/>
      <c r="H2" s="651" t="s">
        <v>229</v>
      </c>
      <c r="I2" s="651"/>
      <c r="J2" s="651"/>
      <c r="K2" s="651"/>
      <c r="L2" s="651"/>
      <c r="M2" s="652"/>
      <c r="N2" s="469"/>
      <c r="O2" s="655" t="s">
        <v>239</v>
      </c>
      <c r="P2" s="656"/>
      <c r="Q2" s="656"/>
      <c r="R2" s="656"/>
      <c r="S2" s="656"/>
      <c r="T2" s="657"/>
      <c r="U2" s="469"/>
      <c r="V2" s="650" t="s">
        <v>238</v>
      </c>
      <c r="W2" s="651"/>
      <c r="X2" s="651"/>
      <c r="Y2" s="651"/>
      <c r="Z2" s="651"/>
      <c r="AA2" s="651"/>
      <c r="AB2" s="652"/>
      <c r="AC2" s="469"/>
      <c r="AD2" s="647" t="s">
        <v>237</v>
      </c>
      <c r="AE2" s="648"/>
      <c r="AF2" s="648"/>
      <c r="AG2" s="648"/>
      <c r="AH2" s="648"/>
      <c r="AI2" s="648"/>
      <c r="AJ2" s="649"/>
      <c r="AK2" s="469"/>
      <c r="AL2" s="650" t="s">
        <v>236</v>
      </c>
      <c r="AM2" s="651"/>
      <c r="AN2" s="651"/>
      <c r="AO2" s="651"/>
      <c r="AP2" s="651"/>
      <c r="AQ2" s="651"/>
      <c r="AR2" s="652"/>
      <c r="AS2" s="469"/>
      <c r="AT2" s="647" t="s">
        <v>235</v>
      </c>
      <c r="AU2" s="648"/>
      <c r="AV2" s="648"/>
      <c r="AW2" s="648"/>
      <c r="AX2" s="648"/>
      <c r="AY2" s="648"/>
      <c r="AZ2" s="649"/>
      <c r="BA2" s="469"/>
      <c r="BB2" s="650" t="s">
        <v>234</v>
      </c>
      <c r="BC2" s="651"/>
      <c r="BD2" s="651"/>
      <c r="BE2" s="651"/>
      <c r="BF2" s="651"/>
      <c r="BG2" s="651"/>
      <c r="BH2" s="652"/>
      <c r="BI2" s="469"/>
      <c r="BJ2" s="647" t="s">
        <v>233</v>
      </c>
      <c r="BK2" s="648"/>
      <c r="BL2" s="648"/>
      <c r="BM2" s="648"/>
      <c r="BN2" s="648"/>
      <c r="BO2" s="648"/>
      <c r="BP2" s="649"/>
      <c r="BQ2" s="469"/>
      <c r="BR2" s="650" t="s">
        <v>232</v>
      </c>
      <c r="BS2" s="651"/>
      <c r="BT2" s="651"/>
      <c r="BU2" s="651"/>
      <c r="BV2" s="651"/>
      <c r="BW2" s="651"/>
      <c r="BX2" s="652"/>
      <c r="BY2" s="469"/>
      <c r="BZ2" s="647" t="s">
        <v>231</v>
      </c>
      <c r="CA2" s="648"/>
      <c r="CB2" s="648"/>
      <c r="CC2" s="648"/>
      <c r="CD2" s="648"/>
      <c r="CE2" s="648"/>
      <c r="CF2" s="649"/>
      <c r="CG2" s="411"/>
    </row>
    <row r="3" spans="1:85" ht="12.75" customHeight="1">
      <c r="A3" s="638" t="s">
        <v>169</v>
      </c>
      <c r="B3" s="499"/>
      <c r="C3" s="626" t="s">
        <v>76</v>
      </c>
      <c r="D3" s="627"/>
      <c r="E3" s="628"/>
      <c r="F3" s="653" t="s">
        <v>13</v>
      </c>
      <c r="G3" s="470"/>
      <c r="H3" s="627" t="s">
        <v>76</v>
      </c>
      <c r="I3" s="627"/>
      <c r="J3" s="628"/>
      <c r="K3" s="620" t="s">
        <v>13</v>
      </c>
      <c r="L3" s="629" t="s">
        <v>120</v>
      </c>
      <c r="M3" s="624" t="s">
        <v>228</v>
      </c>
      <c r="N3" s="470"/>
      <c r="O3" s="627" t="s">
        <v>76</v>
      </c>
      <c r="P3" s="627"/>
      <c r="Q3" s="628"/>
      <c r="R3" s="620" t="s">
        <v>13</v>
      </c>
      <c r="S3" s="629" t="s">
        <v>120</v>
      </c>
      <c r="T3" s="624" t="s">
        <v>228</v>
      </c>
      <c r="U3" s="470"/>
      <c r="V3" s="626" t="s">
        <v>76</v>
      </c>
      <c r="W3" s="627"/>
      <c r="X3" s="628"/>
      <c r="Y3" s="620" t="s">
        <v>13</v>
      </c>
      <c r="Z3" s="629" t="s">
        <v>120</v>
      </c>
      <c r="AA3" s="622" t="s">
        <v>121</v>
      </c>
      <c r="AB3" s="624" t="s">
        <v>228</v>
      </c>
      <c r="AC3" s="470"/>
      <c r="AD3" s="626" t="s">
        <v>76</v>
      </c>
      <c r="AE3" s="627"/>
      <c r="AF3" s="628"/>
      <c r="AG3" s="620" t="s">
        <v>13</v>
      </c>
      <c r="AH3" s="610" t="s">
        <v>120</v>
      </c>
      <c r="AI3" s="622" t="s">
        <v>121</v>
      </c>
      <c r="AJ3" s="624" t="s">
        <v>228</v>
      </c>
      <c r="AK3" s="470"/>
      <c r="AL3" s="626" t="s">
        <v>76</v>
      </c>
      <c r="AM3" s="627"/>
      <c r="AN3" s="628"/>
      <c r="AO3" s="620" t="s">
        <v>13</v>
      </c>
      <c r="AP3" s="610" t="s">
        <v>120</v>
      </c>
      <c r="AQ3" s="622" t="s">
        <v>121</v>
      </c>
      <c r="AR3" s="624" t="s">
        <v>228</v>
      </c>
      <c r="AS3" s="470"/>
      <c r="AT3" s="626" t="s">
        <v>76</v>
      </c>
      <c r="AU3" s="627"/>
      <c r="AV3" s="628"/>
      <c r="AW3" s="620" t="s">
        <v>13</v>
      </c>
      <c r="AX3" s="610" t="s">
        <v>120</v>
      </c>
      <c r="AY3" s="622" t="s">
        <v>121</v>
      </c>
      <c r="AZ3" s="624" t="s">
        <v>228</v>
      </c>
      <c r="BA3" s="470"/>
      <c r="BB3" s="626" t="s">
        <v>76</v>
      </c>
      <c r="BC3" s="627"/>
      <c r="BD3" s="628"/>
      <c r="BE3" s="620" t="s">
        <v>13</v>
      </c>
      <c r="BF3" s="610" t="s">
        <v>120</v>
      </c>
      <c r="BG3" s="622" t="s">
        <v>121</v>
      </c>
      <c r="BH3" s="624" t="s">
        <v>228</v>
      </c>
      <c r="BI3" s="470"/>
      <c r="BJ3" s="626" t="s">
        <v>76</v>
      </c>
      <c r="BK3" s="627"/>
      <c r="BL3" s="628"/>
      <c r="BM3" s="620" t="s">
        <v>13</v>
      </c>
      <c r="BN3" s="610" t="s">
        <v>120</v>
      </c>
      <c r="BO3" s="622" t="s">
        <v>121</v>
      </c>
      <c r="BP3" s="624" t="s">
        <v>228</v>
      </c>
      <c r="BQ3" s="470"/>
      <c r="BR3" s="626" t="s">
        <v>76</v>
      </c>
      <c r="BS3" s="627"/>
      <c r="BT3" s="628"/>
      <c r="BU3" s="620" t="s">
        <v>13</v>
      </c>
      <c r="BV3" s="610" t="s">
        <v>120</v>
      </c>
      <c r="BW3" s="622" t="s">
        <v>121</v>
      </c>
      <c r="BX3" s="624" t="s">
        <v>228</v>
      </c>
      <c r="BY3" s="470"/>
      <c r="BZ3" s="626" t="s">
        <v>76</v>
      </c>
      <c r="CA3" s="627"/>
      <c r="CB3" s="628"/>
      <c r="CC3" s="620" t="s">
        <v>13</v>
      </c>
      <c r="CD3" s="610" t="s">
        <v>120</v>
      </c>
      <c r="CE3" s="622" t="s">
        <v>121</v>
      </c>
      <c r="CF3" s="624" t="s">
        <v>228</v>
      </c>
      <c r="CG3" s="410"/>
    </row>
    <row r="4" spans="1:85">
      <c r="A4" s="639"/>
      <c r="B4" s="500" t="s">
        <v>202</v>
      </c>
      <c r="C4" s="412" t="s">
        <v>71</v>
      </c>
      <c r="D4" s="412" t="s">
        <v>72</v>
      </c>
      <c r="E4" s="412" t="s">
        <v>73</v>
      </c>
      <c r="F4" s="654" t="s">
        <v>13</v>
      </c>
      <c r="G4" s="470"/>
      <c r="H4" s="441" t="s">
        <v>71</v>
      </c>
      <c r="I4" s="412" t="s">
        <v>72</v>
      </c>
      <c r="J4" s="412" t="s">
        <v>73</v>
      </c>
      <c r="K4" s="621" t="s">
        <v>13</v>
      </c>
      <c r="L4" s="646"/>
      <c r="M4" s="625"/>
      <c r="N4" s="470"/>
      <c r="O4" s="441" t="s">
        <v>71</v>
      </c>
      <c r="P4" s="412" t="s">
        <v>72</v>
      </c>
      <c r="Q4" s="412" t="s">
        <v>73</v>
      </c>
      <c r="R4" s="621" t="s">
        <v>13</v>
      </c>
      <c r="S4" s="646"/>
      <c r="T4" s="625"/>
      <c r="U4" s="470"/>
      <c r="V4" s="412" t="s">
        <v>71</v>
      </c>
      <c r="W4" s="412" t="s">
        <v>72</v>
      </c>
      <c r="X4" s="412" t="s">
        <v>73</v>
      </c>
      <c r="Y4" s="621" t="s">
        <v>13</v>
      </c>
      <c r="Z4" s="630"/>
      <c r="AA4" s="623"/>
      <c r="AB4" s="625"/>
      <c r="AC4" s="470"/>
      <c r="AD4" s="412" t="s">
        <v>71</v>
      </c>
      <c r="AE4" s="412" t="s">
        <v>72</v>
      </c>
      <c r="AF4" s="412" t="s">
        <v>73</v>
      </c>
      <c r="AG4" s="621" t="s">
        <v>13</v>
      </c>
      <c r="AH4" s="611"/>
      <c r="AI4" s="623"/>
      <c r="AJ4" s="625"/>
      <c r="AK4" s="470"/>
      <c r="AL4" s="412" t="s">
        <v>71</v>
      </c>
      <c r="AM4" s="412" t="s">
        <v>72</v>
      </c>
      <c r="AN4" s="412" t="s">
        <v>73</v>
      </c>
      <c r="AO4" s="621" t="s">
        <v>13</v>
      </c>
      <c r="AP4" s="611"/>
      <c r="AQ4" s="623"/>
      <c r="AR4" s="625"/>
      <c r="AS4" s="470"/>
      <c r="AT4" s="412" t="s">
        <v>71</v>
      </c>
      <c r="AU4" s="412" t="s">
        <v>72</v>
      </c>
      <c r="AV4" s="412" t="s">
        <v>73</v>
      </c>
      <c r="AW4" s="621" t="s">
        <v>13</v>
      </c>
      <c r="AX4" s="611"/>
      <c r="AY4" s="623"/>
      <c r="AZ4" s="625"/>
      <c r="BA4" s="470"/>
      <c r="BB4" s="412" t="s">
        <v>71</v>
      </c>
      <c r="BC4" s="412" t="s">
        <v>72</v>
      </c>
      <c r="BD4" s="412" t="s">
        <v>73</v>
      </c>
      <c r="BE4" s="621" t="s">
        <v>13</v>
      </c>
      <c r="BF4" s="611"/>
      <c r="BG4" s="623"/>
      <c r="BH4" s="625"/>
      <c r="BI4" s="470"/>
      <c r="BJ4" s="412" t="s">
        <v>71</v>
      </c>
      <c r="BK4" s="412" t="s">
        <v>72</v>
      </c>
      <c r="BL4" s="412" t="s">
        <v>73</v>
      </c>
      <c r="BM4" s="621" t="s">
        <v>13</v>
      </c>
      <c r="BN4" s="611"/>
      <c r="BO4" s="623"/>
      <c r="BP4" s="625"/>
      <c r="BQ4" s="470"/>
      <c r="BR4" s="412" t="s">
        <v>71</v>
      </c>
      <c r="BS4" s="412" t="s">
        <v>72</v>
      </c>
      <c r="BT4" s="412" t="s">
        <v>73</v>
      </c>
      <c r="BU4" s="621" t="s">
        <v>13</v>
      </c>
      <c r="BV4" s="611"/>
      <c r="BW4" s="623"/>
      <c r="BX4" s="625"/>
      <c r="BY4" s="470"/>
      <c r="BZ4" s="412" t="s">
        <v>71</v>
      </c>
      <c r="CA4" s="412" t="s">
        <v>72</v>
      </c>
      <c r="CB4" s="412" t="s">
        <v>73</v>
      </c>
      <c r="CC4" s="621" t="s">
        <v>13</v>
      </c>
      <c r="CD4" s="611"/>
      <c r="CE4" s="623"/>
      <c r="CF4" s="625"/>
      <c r="CG4" s="413"/>
    </row>
    <row r="5" spans="1:85">
      <c r="A5" s="414" t="s">
        <v>149</v>
      </c>
      <c r="B5" s="501">
        <v>48</v>
      </c>
      <c r="C5" s="415">
        <v>22</v>
      </c>
      <c r="D5" s="415">
        <v>19</v>
      </c>
      <c r="E5" s="415">
        <v>6</v>
      </c>
      <c r="F5" s="459">
        <f>SUM(C5:E5)</f>
        <v>47</v>
      </c>
      <c r="G5" s="421"/>
      <c r="H5" s="416">
        <v>22</v>
      </c>
      <c r="I5" s="417">
        <v>17</v>
      </c>
      <c r="J5" s="417">
        <v>6</v>
      </c>
      <c r="K5" s="459">
        <f>SUM(H5:J5)</f>
        <v>45</v>
      </c>
      <c r="L5" s="451">
        <f>K5-F5</f>
        <v>-2</v>
      </c>
      <c r="M5" s="442">
        <f>K5-'1011Monthly'!K5</f>
        <v>0</v>
      </c>
      <c r="N5" s="421"/>
      <c r="O5" s="416">
        <v>22</v>
      </c>
      <c r="P5" s="417">
        <v>17</v>
      </c>
      <c r="Q5" s="417">
        <v>6</v>
      </c>
      <c r="R5" s="459">
        <v>45</v>
      </c>
      <c r="S5" s="451">
        <f>R5-K5</f>
        <v>0</v>
      </c>
      <c r="T5" s="442">
        <f>R5-'1011Monthly'!R5</f>
        <v>0</v>
      </c>
      <c r="U5" s="421"/>
      <c r="V5" s="416">
        <v>22</v>
      </c>
      <c r="W5" s="417">
        <v>17</v>
      </c>
      <c r="X5" s="417">
        <v>6</v>
      </c>
      <c r="Y5" s="455">
        <f t="shared" ref="Y5:Y23" si="0">SUM(V5:X5)</f>
        <v>45</v>
      </c>
      <c r="Z5" s="452">
        <f t="shared" ref="Z5:Z24" si="1">Y5-R5</f>
        <v>0</v>
      </c>
      <c r="AA5" s="447">
        <f t="shared" ref="AA5:AA24" si="2">Y5-$F5</f>
        <v>-2</v>
      </c>
      <c r="AB5" s="442">
        <f>Y5-'1011Monthly'!Z5</f>
        <v>0</v>
      </c>
      <c r="AC5" s="421"/>
      <c r="AD5" s="416">
        <v>22</v>
      </c>
      <c r="AE5" s="417">
        <v>17</v>
      </c>
      <c r="AF5" s="417">
        <v>6</v>
      </c>
      <c r="AG5" s="455">
        <v>45</v>
      </c>
      <c r="AH5" s="419">
        <f t="shared" ref="AH5:AH24" si="3">AG5-Y5</f>
        <v>0</v>
      </c>
      <c r="AI5" s="447">
        <f t="shared" ref="AI5:AI24" si="4">AG5-$F5</f>
        <v>-2</v>
      </c>
      <c r="AJ5" s="442">
        <f>AG5-'1011Monthly'!AH5</f>
        <v>-1</v>
      </c>
      <c r="AK5" s="421"/>
      <c r="AL5" s="416">
        <v>23</v>
      </c>
      <c r="AM5" s="417">
        <v>17</v>
      </c>
      <c r="AN5" s="417">
        <v>6</v>
      </c>
      <c r="AO5" s="455">
        <v>46</v>
      </c>
      <c r="AP5" s="419">
        <f t="shared" ref="AP5:AP24" si="5">AO5-AG5</f>
        <v>1</v>
      </c>
      <c r="AQ5" s="447">
        <f t="shared" ref="AQ5:AQ24" si="6">AO5-$F5</f>
        <v>-1</v>
      </c>
      <c r="AR5" s="442">
        <f>AO5-'1011Monthly'!AP5</f>
        <v>0</v>
      </c>
      <c r="AS5" s="421"/>
      <c r="AT5" s="416">
        <v>22</v>
      </c>
      <c r="AU5" s="417">
        <v>17</v>
      </c>
      <c r="AV5" s="417">
        <v>6</v>
      </c>
      <c r="AW5" s="455">
        <v>45</v>
      </c>
      <c r="AX5" s="419">
        <f t="shared" ref="AX5:AX24" si="7">AW5-AO5</f>
        <v>-1</v>
      </c>
      <c r="AY5" s="447">
        <f t="shared" ref="AY5:AY24" si="8">AW5-$F5</f>
        <v>-2</v>
      </c>
      <c r="AZ5" s="442">
        <f>AW5-'1011Monthly'!AX5</f>
        <v>1</v>
      </c>
      <c r="BA5" s="421"/>
      <c r="BB5" s="416">
        <v>22</v>
      </c>
      <c r="BC5" s="417">
        <v>17</v>
      </c>
      <c r="BD5" s="417">
        <v>6</v>
      </c>
      <c r="BE5" s="455">
        <v>45</v>
      </c>
      <c r="BF5" s="419">
        <f t="shared" ref="BF5:BF24" si="9">BE5-AW5</f>
        <v>0</v>
      </c>
      <c r="BG5" s="447">
        <f t="shared" ref="BG5:BG24" si="10">BE5-$F5</f>
        <v>-2</v>
      </c>
      <c r="BH5" s="442">
        <f>BE5-'1011Monthly'!BF5</f>
        <v>0</v>
      </c>
      <c r="BI5" s="421"/>
      <c r="BJ5" s="416"/>
      <c r="BK5" s="417"/>
      <c r="BL5" s="417"/>
      <c r="BM5" s="455"/>
      <c r="BN5" s="419">
        <f t="shared" ref="BN5:BN24" si="11">BM5-BE5</f>
        <v>-45</v>
      </c>
      <c r="BO5" s="447">
        <f t="shared" ref="BO5:BO24" si="12">BM5-$F5</f>
        <v>-47</v>
      </c>
      <c r="BP5" s="442">
        <f>BM5-'1011Monthly'!BN5</f>
        <v>-45</v>
      </c>
      <c r="BQ5" s="421"/>
      <c r="BR5" s="416"/>
      <c r="BS5" s="417"/>
      <c r="BT5" s="417"/>
      <c r="BU5" s="455"/>
      <c r="BV5" s="419">
        <f t="shared" ref="BV5:BV24" si="13">BU5-BM5</f>
        <v>0</v>
      </c>
      <c r="BW5" s="447">
        <f t="shared" ref="BW5:BW24" si="14">BU5-$F5</f>
        <v>-47</v>
      </c>
      <c r="BX5" s="442">
        <f>BU5-'1011Monthly'!BV5</f>
        <v>-45</v>
      </c>
      <c r="BY5" s="421"/>
      <c r="BZ5" s="416"/>
      <c r="CA5" s="417"/>
      <c r="CB5" s="417"/>
      <c r="CC5" s="455"/>
      <c r="CD5" s="419">
        <f t="shared" ref="CD5:CD24" si="15">CC5-BU5</f>
        <v>0</v>
      </c>
      <c r="CE5" s="447">
        <f t="shared" ref="CE5:CE24" si="16">CC5-$K5</f>
        <v>-45</v>
      </c>
      <c r="CF5" s="442">
        <f>CC5-'1011Monthly'!CD5</f>
        <v>-45</v>
      </c>
      <c r="CG5" s="410"/>
    </row>
    <row r="6" spans="1:85">
      <c r="A6" s="415" t="s">
        <v>35</v>
      </c>
      <c r="B6" s="501">
        <v>48</v>
      </c>
      <c r="C6" s="415">
        <v>23</v>
      </c>
      <c r="D6" s="415">
        <v>7</v>
      </c>
      <c r="E6" s="415">
        <v>3</v>
      </c>
      <c r="F6" s="460">
        <f t="shared" ref="F6:F23" si="17">SUM(C6:E6)</f>
        <v>33</v>
      </c>
      <c r="G6" s="421"/>
      <c r="H6" s="416">
        <v>23</v>
      </c>
      <c r="I6" s="420">
        <v>5</v>
      </c>
      <c r="J6" s="420">
        <v>3</v>
      </c>
      <c r="K6" s="460">
        <f t="shared" ref="K6:K23" si="18">SUM(H6:J6)</f>
        <v>31</v>
      </c>
      <c r="L6" s="452">
        <f t="shared" ref="L6:L24" si="19">K6-F6</f>
        <v>-2</v>
      </c>
      <c r="M6" s="442">
        <f>K6-'1011Monthly'!K6</f>
        <v>8</v>
      </c>
      <c r="N6" s="421"/>
      <c r="O6" s="416">
        <v>23</v>
      </c>
      <c r="P6" s="420">
        <v>5</v>
      </c>
      <c r="Q6" s="420">
        <v>3</v>
      </c>
      <c r="R6" s="460">
        <v>31</v>
      </c>
      <c r="S6" s="452">
        <f t="shared" ref="S6:S23" si="20">R6-K6</f>
        <v>0</v>
      </c>
      <c r="T6" s="442">
        <f>R6-'1011Monthly'!R6</f>
        <v>10</v>
      </c>
      <c r="U6" s="421"/>
      <c r="V6" s="416">
        <v>23</v>
      </c>
      <c r="W6" s="420">
        <v>5</v>
      </c>
      <c r="X6" s="420">
        <v>3</v>
      </c>
      <c r="Y6" s="456">
        <f t="shared" si="0"/>
        <v>31</v>
      </c>
      <c r="Z6" s="452">
        <f t="shared" si="1"/>
        <v>0</v>
      </c>
      <c r="AA6" s="447">
        <f t="shared" si="2"/>
        <v>-2</v>
      </c>
      <c r="AB6" s="442">
        <f>Y6-'1011Monthly'!Z6</f>
        <v>11</v>
      </c>
      <c r="AC6" s="421"/>
      <c r="AD6" s="416">
        <v>22</v>
      </c>
      <c r="AE6" s="420">
        <v>5</v>
      </c>
      <c r="AF6" s="420">
        <v>3</v>
      </c>
      <c r="AG6" s="456">
        <v>30</v>
      </c>
      <c r="AH6" s="419">
        <f t="shared" si="3"/>
        <v>-1</v>
      </c>
      <c r="AI6" s="447">
        <f t="shared" si="4"/>
        <v>-3</v>
      </c>
      <c r="AJ6" s="442">
        <f>AG6-'1011Monthly'!AH6</f>
        <v>10</v>
      </c>
      <c r="AK6" s="421"/>
      <c r="AL6" s="416">
        <v>22</v>
      </c>
      <c r="AM6" s="420">
        <v>4</v>
      </c>
      <c r="AN6" s="420">
        <v>3</v>
      </c>
      <c r="AO6" s="456">
        <v>29</v>
      </c>
      <c r="AP6" s="419">
        <f t="shared" si="5"/>
        <v>-1</v>
      </c>
      <c r="AQ6" s="447">
        <f t="shared" si="6"/>
        <v>-4</v>
      </c>
      <c r="AR6" s="442">
        <f>AO6-'1011Monthly'!AP6</f>
        <v>11</v>
      </c>
      <c r="AS6" s="421"/>
      <c r="AT6" s="416">
        <v>17</v>
      </c>
      <c r="AU6" s="420">
        <v>4</v>
      </c>
      <c r="AV6" s="420">
        <v>3</v>
      </c>
      <c r="AW6" s="456">
        <v>24</v>
      </c>
      <c r="AX6" s="419">
        <f t="shared" si="7"/>
        <v>-5</v>
      </c>
      <c r="AY6" s="447">
        <f t="shared" si="8"/>
        <v>-9</v>
      </c>
      <c r="AZ6" s="442">
        <f>AW6-'1011Monthly'!AX6</f>
        <v>5</v>
      </c>
      <c r="BA6" s="421"/>
      <c r="BB6" s="416">
        <v>17</v>
      </c>
      <c r="BC6" s="420">
        <v>4</v>
      </c>
      <c r="BD6" s="420">
        <v>3</v>
      </c>
      <c r="BE6" s="456">
        <v>24</v>
      </c>
      <c r="BF6" s="419">
        <f t="shared" si="9"/>
        <v>0</v>
      </c>
      <c r="BG6" s="447">
        <f t="shared" si="10"/>
        <v>-9</v>
      </c>
      <c r="BH6" s="442">
        <f>BE6-'1011Monthly'!BF6</f>
        <v>5</v>
      </c>
      <c r="BI6" s="421"/>
      <c r="BJ6" s="416"/>
      <c r="BK6" s="420"/>
      <c r="BL6" s="420"/>
      <c r="BM6" s="456"/>
      <c r="BN6" s="419">
        <f t="shared" si="11"/>
        <v>-24</v>
      </c>
      <c r="BO6" s="447">
        <f t="shared" si="12"/>
        <v>-33</v>
      </c>
      <c r="BP6" s="442">
        <f>BM6-'1011Monthly'!BN6</f>
        <v>-18</v>
      </c>
      <c r="BQ6" s="421"/>
      <c r="BR6" s="416"/>
      <c r="BS6" s="420"/>
      <c r="BT6" s="420"/>
      <c r="BU6" s="456"/>
      <c r="BV6" s="419">
        <f t="shared" si="13"/>
        <v>0</v>
      </c>
      <c r="BW6" s="447">
        <f t="shared" si="14"/>
        <v>-33</v>
      </c>
      <c r="BX6" s="442">
        <f>BU6-'1011Monthly'!BV6</f>
        <v>-16</v>
      </c>
      <c r="BY6" s="421"/>
      <c r="BZ6" s="416"/>
      <c r="CA6" s="420"/>
      <c r="CB6" s="420"/>
      <c r="CC6" s="456"/>
      <c r="CD6" s="419">
        <f t="shared" si="15"/>
        <v>0</v>
      </c>
      <c r="CE6" s="447">
        <f t="shared" si="16"/>
        <v>-31</v>
      </c>
      <c r="CF6" s="442">
        <f>CC6-'1011Monthly'!CD6</f>
        <v>-16</v>
      </c>
      <c r="CG6" s="410"/>
    </row>
    <row r="7" spans="1:85">
      <c r="A7" s="415" t="s">
        <v>36</v>
      </c>
      <c r="B7" s="501">
        <v>96</v>
      </c>
      <c r="C7" s="415">
        <v>44</v>
      </c>
      <c r="D7" s="415">
        <v>27</v>
      </c>
      <c r="E7" s="415">
        <v>15</v>
      </c>
      <c r="F7" s="460">
        <f t="shared" si="17"/>
        <v>86</v>
      </c>
      <c r="G7" s="421"/>
      <c r="H7" s="416">
        <v>48</v>
      </c>
      <c r="I7" s="420">
        <v>25</v>
      </c>
      <c r="J7" s="420">
        <v>15</v>
      </c>
      <c r="K7" s="460">
        <f t="shared" si="18"/>
        <v>88</v>
      </c>
      <c r="L7" s="452">
        <f t="shared" si="19"/>
        <v>2</v>
      </c>
      <c r="M7" s="442">
        <f>K7-'1011Monthly'!K7</f>
        <v>22</v>
      </c>
      <c r="N7" s="421"/>
      <c r="O7" s="416">
        <v>49</v>
      </c>
      <c r="P7" s="420">
        <v>25</v>
      </c>
      <c r="Q7" s="420">
        <v>15</v>
      </c>
      <c r="R7" s="460">
        <v>89</v>
      </c>
      <c r="S7" s="452">
        <f t="shared" si="20"/>
        <v>1</v>
      </c>
      <c r="T7" s="442">
        <f>R7-'1011Monthly'!R7</f>
        <v>25</v>
      </c>
      <c r="U7" s="421"/>
      <c r="V7" s="416">
        <v>49</v>
      </c>
      <c r="W7" s="420">
        <v>25</v>
      </c>
      <c r="X7" s="420">
        <v>15</v>
      </c>
      <c r="Y7" s="456">
        <f t="shared" si="0"/>
        <v>89</v>
      </c>
      <c r="Z7" s="452">
        <f t="shared" si="1"/>
        <v>0</v>
      </c>
      <c r="AA7" s="447">
        <f t="shared" si="2"/>
        <v>3</v>
      </c>
      <c r="AB7" s="442">
        <f>Y7-'1011Monthly'!Z7</f>
        <v>25</v>
      </c>
      <c r="AC7" s="421"/>
      <c r="AD7" s="416">
        <v>49</v>
      </c>
      <c r="AE7" s="420">
        <v>24</v>
      </c>
      <c r="AF7" s="420">
        <v>15</v>
      </c>
      <c r="AG7" s="456">
        <v>88</v>
      </c>
      <c r="AH7" s="419">
        <f t="shared" si="3"/>
        <v>-1</v>
      </c>
      <c r="AI7" s="447">
        <f t="shared" si="4"/>
        <v>2</v>
      </c>
      <c r="AJ7" s="442">
        <f>AG7-'1011Monthly'!AH7</f>
        <v>24</v>
      </c>
      <c r="AK7" s="421"/>
      <c r="AL7" s="416">
        <v>48</v>
      </c>
      <c r="AM7" s="420">
        <v>24</v>
      </c>
      <c r="AN7" s="420">
        <v>14</v>
      </c>
      <c r="AO7" s="456">
        <v>86</v>
      </c>
      <c r="AP7" s="419">
        <f t="shared" si="5"/>
        <v>-2</v>
      </c>
      <c r="AQ7" s="447">
        <f t="shared" si="6"/>
        <v>0</v>
      </c>
      <c r="AR7" s="442">
        <f>AO7-'1011Monthly'!AP7</f>
        <v>23</v>
      </c>
      <c r="AS7" s="421"/>
      <c r="AT7" s="416">
        <v>47</v>
      </c>
      <c r="AU7" s="420">
        <v>24</v>
      </c>
      <c r="AV7" s="420">
        <v>14</v>
      </c>
      <c r="AW7" s="456">
        <v>85</v>
      </c>
      <c r="AX7" s="419">
        <f t="shared" si="7"/>
        <v>-1</v>
      </c>
      <c r="AY7" s="447">
        <f t="shared" si="8"/>
        <v>-1</v>
      </c>
      <c r="AZ7" s="442">
        <f>AW7-'1011Monthly'!AX7</f>
        <v>21</v>
      </c>
      <c r="BA7" s="421"/>
      <c r="BB7" s="416">
        <v>47</v>
      </c>
      <c r="BC7" s="420">
        <v>24</v>
      </c>
      <c r="BD7" s="420">
        <v>14</v>
      </c>
      <c r="BE7" s="456">
        <v>85</v>
      </c>
      <c r="BF7" s="419">
        <f t="shared" si="9"/>
        <v>0</v>
      </c>
      <c r="BG7" s="447">
        <f t="shared" si="10"/>
        <v>-1</v>
      </c>
      <c r="BH7" s="442">
        <f>BE7-'1011Monthly'!BF7</f>
        <v>21</v>
      </c>
      <c r="BI7" s="421"/>
      <c r="BJ7" s="416"/>
      <c r="BK7" s="420"/>
      <c r="BL7" s="420"/>
      <c r="BM7" s="456"/>
      <c r="BN7" s="419">
        <f t="shared" si="11"/>
        <v>-85</v>
      </c>
      <c r="BO7" s="447">
        <f t="shared" si="12"/>
        <v>-86</v>
      </c>
      <c r="BP7" s="442">
        <f>BM7-'1011Monthly'!BN7</f>
        <v>-64</v>
      </c>
      <c r="BQ7" s="421"/>
      <c r="BR7" s="416"/>
      <c r="BS7" s="420"/>
      <c r="BT7" s="420"/>
      <c r="BU7" s="456"/>
      <c r="BV7" s="419">
        <f t="shared" si="13"/>
        <v>0</v>
      </c>
      <c r="BW7" s="447">
        <f t="shared" si="14"/>
        <v>-86</v>
      </c>
      <c r="BX7" s="442">
        <f>BU7-'1011Monthly'!BV7</f>
        <v>-64</v>
      </c>
      <c r="BY7" s="421"/>
      <c r="BZ7" s="416"/>
      <c r="CA7" s="420"/>
      <c r="CB7" s="420"/>
      <c r="CC7" s="456"/>
      <c r="CD7" s="419">
        <f t="shared" si="15"/>
        <v>0</v>
      </c>
      <c r="CE7" s="447">
        <f t="shared" si="16"/>
        <v>-88</v>
      </c>
      <c r="CF7" s="442">
        <f>CC7-'1011Monthly'!CD7</f>
        <v>-64</v>
      </c>
      <c r="CG7" s="410"/>
    </row>
    <row r="8" spans="1:85">
      <c r="A8" s="415" t="s">
        <v>70</v>
      </c>
      <c r="B8" s="501">
        <v>48</v>
      </c>
      <c r="C8" s="421">
        <v>16</v>
      </c>
      <c r="D8" s="421">
        <v>9</v>
      </c>
      <c r="E8" s="421">
        <v>9</v>
      </c>
      <c r="F8" s="460">
        <f t="shared" si="17"/>
        <v>34</v>
      </c>
      <c r="G8" s="421"/>
      <c r="H8" s="416">
        <v>15</v>
      </c>
      <c r="I8" s="420">
        <v>8</v>
      </c>
      <c r="J8" s="420">
        <v>9</v>
      </c>
      <c r="K8" s="460">
        <f t="shared" si="18"/>
        <v>32</v>
      </c>
      <c r="L8" s="452">
        <f t="shared" si="19"/>
        <v>-2</v>
      </c>
      <c r="M8" s="442">
        <f>K8-'1011Monthly'!K8</f>
        <v>-1</v>
      </c>
      <c r="N8" s="421"/>
      <c r="O8" s="416">
        <v>15</v>
      </c>
      <c r="P8" s="420">
        <v>8</v>
      </c>
      <c r="Q8" s="420">
        <v>9</v>
      </c>
      <c r="R8" s="460">
        <v>32</v>
      </c>
      <c r="S8" s="452">
        <f t="shared" si="20"/>
        <v>0</v>
      </c>
      <c r="T8" s="442">
        <f>R8-'1011Monthly'!R8</f>
        <v>2</v>
      </c>
      <c r="U8" s="421"/>
      <c r="V8" s="416">
        <v>16</v>
      </c>
      <c r="W8" s="420">
        <v>8</v>
      </c>
      <c r="X8" s="420">
        <v>9</v>
      </c>
      <c r="Y8" s="456">
        <f t="shared" si="0"/>
        <v>33</v>
      </c>
      <c r="Z8" s="452">
        <f t="shared" si="1"/>
        <v>1</v>
      </c>
      <c r="AA8" s="447">
        <f t="shared" si="2"/>
        <v>-1</v>
      </c>
      <c r="AB8" s="442">
        <f>Y8-'1011Monthly'!Z8</f>
        <v>3</v>
      </c>
      <c r="AC8" s="421"/>
      <c r="AD8" s="416">
        <v>15</v>
      </c>
      <c r="AE8" s="420">
        <v>8</v>
      </c>
      <c r="AF8" s="420">
        <v>9</v>
      </c>
      <c r="AG8" s="456">
        <v>32</v>
      </c>
      <c r="AH8" s="419">
        <f t="shared" si="3"/>
        <v>-1</v>
      </c>
      <c r="AI8" s="447">
        <f t="shared" si="4"/>
        <v>-2</v>
      </c>
      <c r="AJ8" s="442">
        <f>AG8-'1011Monthly'!AH8</f>
        <v>3</v>
      </c>
      <c r="AK8" s="421"/>
      <c r="AL8" s="416">
        <v>15</v>
      </c>
      <c r="AM8" s="420">
        <v>8</v>
      </c>
      <c r="AN8" s="420">
        <v>9</v>
      </c>
      <c r="AO8" s="456">
        <v>32</v>
      </c>
      <c r="AP8" s="419">
        <f t="shared" si="5"/>
        <v>0</v>
      </c>
      <c r="AQ8" s="447">
        <f t="shared" si="6"/>
        <v>-2</v>
      </c>
      <c r="AR8" s="442">
        <f>AO8-'1011Monthly'!AP8</f>
        <v>3</v>
      </c>
      <c r="AS8" s="421"/>
      <c r="AT8" s="416">
        <v>15</v>
      </c>
      <c r="AU8" s="420">
        <v>8</v>
      </c>
      <c r="AV8" s="420">
        <v>9</v>
      </c>
      <c r="AW8" s="456">
        <v>32</v>
      </c>
      <c r="AX8" s="419">
        <f t="shared" si="7"/>
        <v>0</v>
      </c>
      <c r="AY8" s="484">
        <f t="shared" si="8"/>
        <v>-2</v>
      </c>
      <c r="AZ8" s="442">
        <f>AW8-'1011Monthly'!AX8</f>
        <v>5</v>
      </c>
      <c r="BA8" s="485"/>
      <c r="BB8" s="416">
        <v>15</v>
      </c>
      <c r="BC8" s="420">
        <v>8</v>
      </c>
      <c r="BD8" s="420">
        <v>9</v>
      </c>
      <c r="BE8" s="456">
        <v>32</v>
      </c>
      <c r="BF8" s="419">
        <f t="shared" si="9"/>
        <v>0</v>
      </c>
      <c r="BG8" s="447">
        <f t="shared" si="10"/>
        <v>-2</v>
      </c>
      <c r="BH8" s="442">
        <f>BE8-'1011Monthly'!BF8</f>
        <v>5</v>
      </c>
      <c r="BI8" s="421"/>
      <c r="BJ8" s="416"/>
      <c r="BK8" s="420"/>
      <c r="BL8" s="420"/>
      <c r="BM8" s="456"/>
      <c r="BN8" s="419">
        <f t="shared" si="11"/>
        <v>-32</v>
      </c>
      <c r="BO8" s="447">
        <f t="shared" si="12"/>
        <v>-34</v>
      </c>
      <c r="BP8" s="442">
        <f>BM8-'1011Monthly'!BN8</f>
        <v>-26</v>
      </c>
      <c r="BQ8" s="421"/>
      <c r="BR8" s="416"/>
      <c r="BS8" s="420"/>
      <c r="BT8" s="420"/>
      <c r="BU8" s="456"/>
      <c r="BV8" s="419">
        <f t="shared" si="13"/>
        <v>0</v>
      </c>
      <c r="BW8" s="447">
        <f t="shared" si="14"/>
        <v>-34</v>
      </c>
      <c r="BX8" s="442">
        <f>BU8-'1011Monthly'!BV8</f>
        <v>-26</v>
      </c>
      <c r="BY8" s="421"/>
      <c r="BZ8" s="416"/>
      <c r="CA8" s="420"/>
      <c r="CB8" s="420"/>
      <c r="CC8" s="456"/>
      <c r="CD8" s="419">
        <f t="shared" si="15"/>
        <v>0</v>
      </c>
      <c r="CE8" s="447">
        <f t="shared" si="16"/>
        <v>-32</v>
      </c>
      <c r="CF8" s="442">
        <f>CC8-'1011Monthly'!CD8</f>
        <v>-26</v>
      </c>
      <c r="CG8" s="410"/>
    </row>
    <row r="9" spans="1:85">
      <c r="A9" s="422" t="s">
        <v>40</v>
      </c>
      <c r="B9" s="502">
        <v>96</v>
      </c>
      <c r="C9" s="422">
        <v>35</v>
      </c>
      <c r="D9" s="422">
        <v>18</v>
      </c>
      <c r="E9" s="422">
        <v>11</v>
      </c>
      <c r="F9" s="461">
        <f t="shared" si="17"/>
        <v>64</v>
      </c>
      <c r="G9" s="421"/>
      <c r="H9" s="423">
        <v>30</v>
      </c>
      <c r="I9" s="424">
        <v>18</v>
      </c>
      <c r="J9" s="424">
        <v>10</v>
      </c>
      <c r="K9" s="461">
        <f t="shared" si="18"/>
        <v>58</v>
      </c>
      <c r="L9" s="453">
        <f t="shared" si="19"/>
        <v>-6</v>
      </c>
      <c r="M9" s="442">
        <f>K9-'1011Monthly'!K9</f>
        <v>-3</v>
      </c>
      <c r="N9" s="421"/>
      <c r="O9" s="423">
        <v>28</v>
      </c>
      <c r="P9" s="424">
        <v>18</v>
      </c>
      <c r="Q9" s="424">
        <v>10</v>
      </c>
      <c r="R9" s="461">
        <v>56</v>
      </c>
      <c r="S9" s="453">
        <f t="shared" si="20"/>
        <v>-2</v>
      </c>
      <c r="T9" s="442">
        <f>R9-'1011Monthly'!R9</f>
        <v>-2</v>
      </c>
      <c r="U9" s="421"/>
      <c r="V9" s="423">
        <v>27</v>
      </c>
      <c r="W9" s="424">
        <v>17</v>
      </c>
      <c r="X9" s="424">
        <v>9</v>
      </c>
      <c r="Y9" s="457">
        <f t="shared" si="0"/>
        <v>53</v>
      </c>
      <c r="Z9" s="453">
        <f t="shared" si="1"/>
        <v>-3</v>
      </c>
      <c r="AA9" s="448">
        <f t="shared" si="2"/>
        <v>-11</v>
      </c>
      <c r="AB9" s="442">
        <f>Y9-'1011Monthly'!Z9</f>
        <v>-6</v>
      </c>
      <c r="AC9" s="421"/>
      <c r="AD9" s="424">
        <v>27</v>
      </c>
      <c r="AE9" s="424">
        <v>17</v>
      </c>
      <c r="AF9" s="424">
        <v>9</v>
      </c>
      <c r="AG9" s="457">
        <v>53</v>
      </c>
      <c r="AH9" s="425">
        <f t="shared" si="3"/>
        <v>0</v>
      </c>
      <c r="AI9" s="448">
        <f t="shared" si="4"/>
        <v>-11</v>
      </c>
      <c r="AJ9" s="442">
        <f>AG9-'1011Monthly'!AH9</f>
        <v>-5</v>
      </c>
      <c r="AK9" s="421"/>
      <c r="AL9" s="424">
        <v>27</v>
      </c>
      <c r="AM9" s="424">
        <v>17</v>
      </c>
      <c r="AN9" s="424">
        <v>9</v>
      </c>
      <c r="AO9" s="457">
        <v>53</v>
      </c>
      <c r="AP9" s="425">
        <f t="shared" si="5"/>
        <v>0</v>
      </c>
      <c r="AQ9" s="448">
        <f t="shared" si="6"/>
        <v>-11</v>
      </c>
      <c r="AR9" s="442">
        <f>AO9-'1011Monthly'!AP9</f>
        <v>-6</v>
      </c>
      <c r="AS9" s="421"/>
      <c r="AT9" s="424">
        <v>26</v>
      </c>
      <c r="AU9" s="424">
        <v>17</v>
      </c>
      <c r="AV9" s="424">
        <v>10</v>
      </c>
      <c r="AW9" s="457">
        <v>53</v>
      </c>
      <c r="AX9" s="425">
        <f t="shared" si="7"/>
        <v>0</v>
      </c>
      <c r="AY9" s="448">
        <f t="shared" si="8"/>
        <v>-11</v>
      </c>
      <c r="AZ9" s="443">
        <f>AW9-'1011Monthly'!AX9</f>
        <v>0</v>
      </c>
      <c r="BA9" s="421"/>
      <c r="BB9" s="424">
        <v>26</v>
      </c>
      <c r="BC9" s="424">
        <v>17</v>
      </c>
      <c r="BD9" s="424">
        <v>10</v>
      </c>
      <c r="BE9" s="457">
        <v>53</v>
      </c>
      <c r="BF9" s="425">
        <f t="shared" si="9"/>
        <v>0</v>
      </c>
      <c r="BG9" s="448">
        <f t="shared" si="10"/>
        <v>-11</v>
      </c>
      <c r="BH9" s="442">
        <f>BE9-'1011Monthly'!BF9</f>
        <v>0</v>
      </c>
      <c r="BI9" s="421"/>
      <c r="BJ9" s="424"/>
      <c r="BK9" s="424"/>
      <c r="BL9" s="424"/>
      <c r="BM9" s="457"/>
      <c r="BN9" s="425">
        <f t="shared" si="11"/>
        <v>-53</v>
      </c>
      <c r="BO9" s="448">
        <f t="shared" si="12"/>
        <v>-64</v>
      </c>
      <c r="BP9" s="442">
        <f>BM9-'1011Monthly'!BN9</f>
        <v>-53</v>
      </c>
      <c r="BQ9" s="421"/>
      <c r="BR9" s="424"/>
      <c r="BS9" s="424"/>
      <c r="BT9" s="424"/>
      <c r="BU9" s="457"/>
      <c r="BV9" s="425">
        <f t="shared" si="13"/>
        <v>0</v>
      </c>
      <c r="BW9" s="448">
        <f t="shared" si="14"/>
        <v>-64</v>
      </c>
      <c r="BX9" s="442">
        <f>BU9-'1011Monthly'!BV9</f>
        <v>-54</v>
      </c>
      <c r="BY9" s="421"/>
      <c r="BZ9" s="424"/>
      <c r="CA9" s="424"/>
      <c r="CB9" s="424"/>
      <c r="CC9" s="457"/>
      <c r="CD9" s="425">
        <f t="shared" si="15"/>
        <v>0</v>
      </c>
      <c r="CE9" s="448">
        <f t="shared" si="16"/>
        <v>-58</v>
      </c>
      <c r="CF9" s="442">
        <f>CC9-'1011Monthly'!CD9</f>
        <v>-54</v>
      </c>
      <c r="CG9" s="410"/>
    </row>
    <row r="10" spans="1:85">
      <c r="A10" s="415" t="s">
        <v>41</v>
      </c>
      <c r="B10" s="501">
        <v>48</v>
      </c>
      <c r="C10" s="421">
        <v>16</v>
      </c>
      <c r="D10" s="421">
        <v>22</v>
      </c>
      <c r="E10" s="421">
        <v>10</v>
      </c>
      <c r="F10" s="459">
        <f t="shared" si="17"/>
        <v>48</v>
      </c>
      <c r="G10" s="421"/>
      <c r="H10" s="416">
        <v>16</v>
      </c>
      <c r="I10" s="420">
        <v>21</v>
      </c>
      <c r="J10" s="420">
        <v>9</v>
      </c>
      <c r="K10" s="459">
        <f t="shared" si="18"/>
        <v>46</v>
      </c>
      <c r="L10" s="451">
        <f t="shared" si="19"/>
        <v>-2</v>
      </c>
      <c r="M10" s="445">
        <f>K10-'1011Monthly'!K10</f>
        <v>0</v>
      </c>
      <c r="N10" s="421"/>
      <c r="O10" s="416">
        <v>16</v>
      </c>
      <c r="P10" s="420">
        <v>21</v>
      </c>
      <c r="Q10" s="420">
        <v>9</v>
      </c>
      <c r="R10" s="456">
        <v>46</v>
      </c>
      <c r="S10" s="452">
        <f t="shared" si="20"/>
        <v>0</v>
      </c>
      <c r="T10" s="445">
        <f>R10-'1011Monthly'!R10</f>
        <v>0</v>
      </c>
      <c r="U10" s="421"/>
      <c r="V10" s="416">
        <v>16</v>
      </c>
      <c r="W10" s="420">
        <v>21</v>
      </c>
      <c r="X10" s="420">
        <v>9</v>
      </c>
      <c r="Y10" s="456">
        <f t="shared" si="0"/>
        <v>46</v>
      </c>
      <c r="Z10" s="452">
        <f t="shared" si="1"/>
        <v>0</v>
      </c>
      <c r="AA10" s="447">
        <f t="shared" si="2"/>
        <v>-2</v>
      </c>
      <c r="AB10" s="445">
        <f>Y10-'1011Monthly'!Z10</f>
        <v>0</v>
      </c>
      <c r="AC10" s="421"/>
      <c r="AD10" s="416">
        <v>15</v>
      </c>
      <c r="AE10" s="420">
        <v>21</v>
      </c>
      <c r="AF10" s="420">
        <v>9</v>
      </c>
      <c r="AG10" s="456">
        <v>45</v>
      </c>
      <c r="AH10" s="419">
        <f t="shared" si="3"/>
        <v>-1</v>
      </c>
      <c r="AI10" s="447">
        <f t="shared" si="4"/>
        <v>-3</v>
      </c>
      <c r="AJ10" s="445">
        <f>AG10-'1011Monthly'!AH10</f>
        <v>-1</v>
      </c>
      <c r="AK10" s="421"/>
      <c r="AL10" s="416">
        <v>15</v>
      </c>
      <c r="AM10" s="420">
        <v>21</v>
      </c>
      <c r="AN10" s="420">
        <v>9</v>
      </c>
      <c r="AO10" s="456">
        <v>45</v>
      </c>
      <c r="AP10" s="419">
        <f t="shared" si="5"/>
        <v>0</v>
      </c>
      <c r="AQ10" s="447">
        <f t="shared" si="6"/>
        <v>-3</v>
      </c>
      <c r="AR10" s="445">
        <f>AO10-'1011Monthly'!AP10</f>
        <v>-1</v>
      </c>
      <c r="AS10" s="421"/>
      <c r="AT10" s="416">
        <v>14</v>
      </c>
      <c r="AU10" s="420">
        <v>20</v>
      </c>
      <c r="AV10" s="420">
        <v>9</v>
      </c>
      <c r="AW10" s="456">
        <v>43</v>
      </c>
      <c r="AX10" s="419">
        <f t="shared" si="7"/>
        <v>-2</v>
      </c>
      <c r="AY10" s="447">
        <f t="shared" si="8"/>
        <v>-5</v>
      </c>
      <c r="AZ10" s="442">
        <f>AW10-'1011Monthly'!AX10</f>
        <v>-2</v>
      </c>
      <c r="BA10" s="421"/>
      <c r="BB10" s="416">
        <v>14</v>
      </c>
      <c r="BC10" s="420">
        <v>20</v>
      </c>
      <c r="BD10" s="420">
        <v>9</v>
      </c>
      <c r="BE10" s="456">
        <v>43</v>
      </c>
      <c r="BF10" s="419">
        <f t="shared" si="9"/>
        <v>0</v>
      </c>
      <c r="BG10" s="447">
        <f t="shared" si="10"/>
        <v>-5</v>
      </c>
      <c r="BH10" s="445">
        <f>BE10-'1011Monthly'!BF10</f>
        <v>-2</v>
      </c>
      <c r="BI10" s="421"/>
      <c r="BJ10" s="416"/>
      <c r="BK10" s="420"/>
      <c r="BL10" s="420"/>
      <c r="BM10" s="456"/>
      <c r="BN10" s="419">
        <f t="shared" si="11"/>
        <v>-43</v>
      </c>
      <c r="BO10" s="447">
        <f t="shared" si="12"/>
        <v>-48</v>
      </c>
      <c r="BP10" s="445">
        <f>BM10-'1011Monthly'!BN10</f>
        <v>-45</v>
      </c>
      <c r="BQ10" s="421"/>
      <c r="BR10" s="416"/>
      <c r="BS10" s="420"/>
      <c r="BT10" s="420"/>
      <c r="BU10" s="456"/>
      <c r="BV10" s="419">
        <f t="shared" si="13"/>
        <v>0</v>
      </c>
      <c r="BW10" s="447">
        <f t="shared" si="14"/>
        <v>-48</v>
      </c>
      <c r="BX10" s="445">
        <f>BU10-'1011Monthly'!BV10</f>
        <v>-44</v>
      </c>
      <c r="BY10" s="421"/>
      <c r="BZ10" s="416"/>
      <c r="CA10" s="420"/>
      <c r="CB10" s="420"/>
      <c r="CC10" s="456"/>
      <c r="CD10" s="419">
        <f t="shared" si="15"/>
        <v>0</v>
      </c>
      <c r="CE10" s="447">
        <f t="shared" si="16"/>
        <v>-46</v>
      </c>
      <c r="CF10" s="445">
        <f>CC10-'1011Monthly'!CD10</f>
        <v>-44</v>
      </c>
      <c r="CG10" s="410"/>
    </row>
    <row r="11" spans="1:85">
      <c r="A11" s="415" t="s">
        <v>42</v>
      </c>
      <c r="B11" s="501">
        <v>96</v>
      </c>
      <c r="C11" s="421">
        <v>32</v>
      </c>
      <c r="D11" s="421">
        <v>35</v>
      </c>
      <c r="E11" s="421">
        <v>19</v>
      </c>
      <c r="F11" s="460">
        <f t="shared" si="17"/>
        <v>86</v>
      </c>
      <c r="G11" s="421"/>
      <c r="H11" s="416">
        <v>30</v>
      </c>
      <c r="I11" s="420">
        <v>33</v>
      </c>
      <c r="J11" s="420">
        <v>17</v>
      </c>
      <c r="K11" s="460">
        <f t="shared" si="18"/>
        <v>80</v>
      </c>
      <c r="L11" s="452">
        <f t="shared" si="19"/>
        <v>-6</v>
      </c>
      <c r="M11" s="442">
        <f>K11-'1011Monthly'!K11</f>
        <v>-2</v>
      </c>
      <c r="N11" s="421"/>
      <c r="O11" s="416">
        <v>29</v>
      </c>
      <c r="P11" s="420">
        <v>32</v>
      </c>
      <c r="Q11" s="420">
        <v>17</v>
      </c>
      <c r="R11" s="456">
        <v>78</v>
      </c>
      <c r="S11" s="452">
        <f t="shared" si="20"/>
        <v>-2</v>
      </c>
      <c r="T11" s="442">
        <f>R11-'1011Monthly'!R11</f>
        <v>-2</v>
      </c>
      <c r="U11" s="421"/>
      <c r="V11" s="416">
        <v>29</v>
      </c>
      <c r="W11" s="420">
        <v>32</v>
      </c>
      <c r="X11" s="420">
        <v>16</v>
      </c>
      <c r="Y11" s="456">
        <f t="shared" si="0"/>
        <v>77</v>
      </c>
      <c r="Z11" s="452">
        <f t="shared" si="1"/>
        <v>-1</v>
      </c>
      <c r="AA11" s="447">
        <f t="shared" si="2"/>
        <v>-9</v>
      </c>
      <c r="AB11" s="442">
        <f>Y11-'1011Monthly'!Z11</f>
        <v>0</v>
      </c>
      <c r="AC11" s="421"/>
      <c r="AD11" s="416">
        <v>29</v>
      </c>
      <c r="AE11" s="420">
        <v>32</v>
      </c>
      <c r="AF11" s="420">
        <v>16</v>
      </c>
      <c r="AG11" s="456">
        <v>77</v>
      </c>
      <c r="AH11" s="419">
        <f t="shared" si="3"/>
        <v>0</v>
      </c>
      <c r="AI11" s="447">
        <f t="shared" si="4"/>
        <v>-9</v>
      </c>
      <c r="AJ11" s="442">
        <f>AG11-'1011Monthly'!AH11</f>
        <v>0</v>
      </c>
      <c r="AK11" s="421"/>
      <c r="AL11" s="416">
        <v>30</v>
      </c>
      <c r="AM11" s="420">
        <v>32</v>
      </c>
      <c r="AN11" s="420">
        <v>16</v>
      </c>
      <c r="AO11" s="456">
        <v>78</v>
      </c>
      <c r="AP11" s="419">
        <f t="shared" si="5"/>
        <v>1</v>
      </c>
      <c r="AQ11" s="447">
        <f t="shared" si="6"/>
        <v>-8</v>
      </c>
      <c r="AR11" s="442">
        <f>AO11-'1011Monthly'!AP11</f>
        <v>1</v>
      </c>
      <c r="AS11" s="421"/>
      <c r="AT11" s="416">
        <v>31</v>
      </c>
      <c r="AU11" s="420">
        <v>30</v>
      </c>
      <c r="AV11" s="420">
        <v>16</v>
      </c>
      <c r="AW11" s="456">
        <v>77</v>
      </c>
      <c r="AX11" s="419">
        <f t="shared" si="7"/>
        <v>-1</v>
      </c>
      <c r="AY11" s="447">
        <f t="shared" si="8"/>
        <v>-9</v>
      </c>
      <c r="AZ11" s="442">
        <f>AW11-'1011Monthly'!AX11</f>
        <v>1</v>
      </c>
      <c r="BA11" s="421"/>
      <c r="BB11" s="416">
        <v>31</v>
      </c>
      <c r="BC11" s="420">
        <v>30</v>
      </c>
      <c r="BD11" s="420">
        <v>16</v>
      </c>
      <c r="BE11" s="456">
        <v>77</v>
      </c>
      <c r="BF11" s="419">
        <f t="shared" si="9"/>
        <v>0</v>
      </c>
      <c r="BG11" s="447">
        <f t="shared" si="10"/>
        <v>-9</v>
      </c>
      <c r="BH11" s="442">
        <f>BE11-'1011Monthly'!BF11</f>
        <v>1</v>
      </c>
      <c r="BI11" s="421"/>
      <c r="BJ11" s="416"/>
      <c r="BK11" s="420"/>
      <c r="BL11" s="420"/>
      <c r="BM11" s="456"/>
      <c r="BN11" s="419">
        <f t="shared" si="11"/>
        <v>-77</v>
      </c>
      <c r="BO11" s="447">
        <f t="shared" si="12"/>
        <v>-86</v>
      </c>
      <c r="BP11" s="442">
        <f>BM11-'1011Monthly'!BN11</f>
        <v>-76</v>
      </c>
      <c r="BQ11" s="421"/>
      <c r="BR11" s="416"/>
      <c r="BS11" s="420"/>
      <c r="BT11" s="420"/>
      <c r="BU11" s="456"/>
      <c r="BV11" s="419">
        <f t="shared" si="13"/>
        <v>0</v>
      </c>
      <c r="BW11" s="447">
        <f t="shared" si="14"/>
        <v>-86</v>
      </c>
      <c r="BX11" s="442">
        <f>BU11-'1011Monthly'!BV11</f>
        <v>-76</v>
      </c>
      <c r="BY11" s="421"/>
      <c r="BZ11" s="416"/>
      <c r="CA11" s="420"/>
      <c r="CB11" s="420"/>
      <c r="CC11" s="456"/>
      <c r="CD11" s="419">
        <f t="shared" si="15"/>
        <v>0</v>
      </c>
      <c r="CE11" s="447">
        <f t="shared" si="16"/>
        <v>-80</v>
      </c>
      <c r="CF11" s="442">
        <f>CC11-'1011Monthly'!CD11</f>
        <v>-76</v>
      </c>
      <c r="CG11" s="410"/>
    </row>
    <row r="12" spans="1:85">
      <c r="A12" s="421" t="s">
        <v>152</v>
      </c>
      <c r="B12" s="501"/>
      <c r="C12" s="421">
        <v>1</v>
      </c>
      <c r="D12" s="421">
        <v>0</v>
      </c>
      <c r="E12" s="421">
        <v>0</v>
      </c>
      <c r="F12" s="460">
        <f t="shared" si="17"/>
        <v>1</v>
      </c>
      <c r="G12" s="421"/>
      <c r="H12" s="416">
        <v>0</v>
      </c>
      <c r="I12" s="420">
        <v>1</v>
      </c>
      <c r="J12" s="420">
        <v>0</v>
      </c>
      <c r="K12" s="460">
        <f t="shared" si="18"/>
        <v>1</v>
      </c>
      <c r="L12" s="452">
        <f t="shared" si="19"/>
        <v>0</v>
      </c>
      <c r="M12" s="442">
        <f>K12-'1011Monthly'!K12</f>
        <v>-3</v>
      </c>
      <c r="N12" s="421"/>
      <c r="O12" s="416">
        <v>0</v>
      </c>
      <c r="P12" s="420">
        <v>1</v>
      </c>
      <c r="Q12" s="420">
        <v>0</v>
      </c>
      <c r="R12" s="456">
        <v>1</v>
      </c>
      <c r="S12" s="452">
        <f t="shared" si="20"/>
        <v>0</v>
      </c>
      <c r="T12" s="442">
        <f>R12-'1011Monthly'!R12</f>
        <v>-4</v>
      </c>
      <c r="U12" s="421"/>
      <c r="V12" s="416">
        <v>0</v>
      </c>
      <c r="W12" s="420">
        <v>1</v>
      </c>
      <c r="X12" s="420">
        <v>0</v>
      </c>
      <c r="Y12" s="456">
        <f t="shared" si="0"/>
        <v>1</v>
      </c>
      <c r="Z12" s="452">
        <f t="shared" si="1"/>
        <v>0</v>
      </c>
      <c r="AA12" s="447">
        <f t="shared" si="2"/>
        <v>0</v>
      </c>
      <c r="AB12" s="442">
        <f>Y12-'1011Monthly'!Z12</f>
        <v>-4</v>
      </c>
      <c r="AC12" s="421"/>
      <c r="AD12" s="416">
        <v>0</v>
      </c>
      <c r="AE12" s="420">
        <v>1</v>
      </c>
      <c r="AF12" s="420">
        <v>0</v>
      </c>
      <c r="AG12" s="456">
        <v>1</v>
      </c>
      <c r="AH12" s="419">
        <f t="shared" si="3"/>
        <v>0</v>
      </c>
      <c r="AI12" s="447">
        <f t="shared" si="4"/>
        <v>0</v>
      </c>
      <c r="AJ12" s="442">
        <f>AG12-'1011Monthly'!AH12</f>
        <v>-4</v>
      </c>
      <c r="AK12" s="421"/>
      <c r="AL12" s="416">
        <v>0</v>
      </c>
      <c r="AM12" s="420">
        <v>1</v>
      </c>
      <c r="AN12" s="420">
        <v>0</v>
      </c>
      <c r="AO12" s="456">
        <v>1</v>
      </c>
      <c r="AP12" s="419">
        <f t="shared" si="5"/>
        <v>0</v>
      </c>
      <c r="AQ12" s="447">
        <f t="shared" si="6"/>
        <v>0</v>
      </c>
      <c r="AR12" s="442">
        <f>AO12-'1011Monthly'!AP12</f>
        <v>-3</v>
      </c>
      <c r="AS12" s="421"/>
      <c r="AT12" s="416">
        <v>9</v>
      </c>
      <c r="AU12" s="420">
        <v>1</v>
      </c>
      <c r="AV12" s="420">
        <v>0</v>
      </c>
      <c r="AW12" s="456">
        <v>10</v>
      </c>
      <c r="AX12" s="419">
        <f t="shared" si="7"/>
        <v>9</v>
      </c>
      <c r="AY12" s="447">
        <f t="shared" si="8"/>
        <v>9</v>
      </c>
      <c r="AZ12" s="442">
        <f>AW12-'1011Monthly'!AX12</f>
        <v>3</v>
      </c>
      <c r="BA12" s="421"/>
      <c r="BB12" s="416">
        <v>10</v>
      </c>
      <c r="BC12" s="420">
        <v>1</v>
      </c>
      <c r="BD12" s="420">
        <v>0</v>
      </c>
      <c r="BE12" s="456">
        <v>11</v>
      </c>
      <c r="BF12" s="419">
        <f t="shared" si="9"/>
        <v>1</v>
      </c>
      <c r="BG12" s="447">
        <f t="shared" si="10"/>
        <v>10</v>
      </c>
      <c r="BH12" s="442">
        <f>BE12-'1011Monthly'!BF12</f>
        <v>4</v>
      </c>
      <c r="BI12" s="421"/>
      <c r="BJ12" s="416"/>
      <c r="BK12" s="420"/>
      <c r="BL12" s="420"/>
      <c r="BM12" s="456"/>
      <c r="BN12" s="419">
        <f t="shared" si="11"/>
        <v>-11</v>
      </c>
      <c r="BO12" s="447">
        <f t="shared" si="12"/>
        <v>-1</v>
      </c>
      <c r="BP12" s="442">
        <f>BM12-'1011Monthly'!BN12</f>
        <v>-7</v>
      </c>
      <c r="BQ12" s="421"/>
      <c r="BR12" s="416"/>
      <c r="BS12" s="420"/>
      <c r="BT12" s="420"/>
      <c r="BU12" s="456"/>
      <c r="BV12" s="419">
        <f t="shared" si="13"/>
        <v>0</v>
      </c>
      <c r="BW12" s="447">
        <f t="shared" si="14"/>
        <v>-1</v>
      </c>
      <c r="BX12" s="442">
        <f>BU12-'1011Monthly'!BV12</f>
        <v>-7</v>
      </c>
      <c r="BY12" s="421"/>
      <c r="BZ12" s="416"/>
      <c r="CA12" s="420"/>
      <c r="CB12" s="420"/>
      <c r="CC12" s="456"/>
      <c r="CD12" s="419">
        <f t="shared" si="15"/>
        <v>0</v>
      </c>
      <c r="CE12" s="447">
        <f t="shared" si="16"/>
        <v>-1</v>
      </c>
      <c r="CF12" s="442">
        <f>CC12-'1011Monthly'!CD12</f>
        <v>-7</v>
      </c>
      <c r="CG12" s="410"/>
    </row>
    <row r="13" spans="1:85">
      <c r="A13" s="415" t="s">
        <v>43</v>
      </c>
      <c r="B13" s="501">
        <v>48</v>
      </c>
      <c r="C13" s="421">
        <v>11</v>
      </c>
      <c r="D13" s="421">
        <v>10</v>
      </c>
      <c r="E13" s="421">
        <v>8</v>
      </c>
      <c r="F13" s="460">
        <f t="shared" si="17"/>
        <v>29</v>
      </c>
      <c r="G13" s="421"/>
      <c r="H13" s="416">
        <v>12</v>
      </c>
      <c r="I13" s="420">
        <v>9</v>
      </c>
      <c r="J13" s="420">
        <v>8</v>
      </c>
      <c r="K13" s="460">
        <f t="shared" si="18"/>
        <v>29</v>
      </c>
      <c r="L13" s="452">
        <f t="shared" si="19"/>
        <v>0</v>
      </c>
      <c r="M13" s="442">
        <f>K13-'1011Monthly'!K13</f>
        <v>1</v>
      </c>
      <c r="N13" s="421"/>
      <c r="O13" s="416">
        <v>13</v>
      </c>
      <c r="P13" s="420">
        <v>9</v>
      </c>
      <c r="Q13" s="420">
        <v>8</v>
      </c>
      <c r="R13" s="456">
        <v>30</v>
      </c>
      <c r="S13" s="452">
        <f t="shared" si="20"/>
        <v>1</v>
      </c>
      <c r="T13" s="442">
        <f>R13-'1011Monthly'!R13</f>
        <v>2</v>
      </c>
      <c r="U13" s="421"/>
      <c r="V13" s="416">
        <v>13</v>
      </c>
      <c r="W13" s="420">
        <v>9</v>
      </c>
      <c r="X13" s="420">
        <v>8</v>
      </c>
      <c r="Y13" s="456">
        <f t="shared" si="0"/>
        <v>30</v>
      </c>
      <c r="Z13" s="452">
        <f t="shared" si="1"/>
        <v>0</v>
      </c>
      <c r="AA13" s="447">
        <f t="shared" si="2"/>
        <v>1</v>
      </c>
      <c r="AB13" s="442">
        <f>Y13-'1011Monthly'!Z13</f>
        <v>2</v>
      </c>
      <c r="AC13" s="421"/>
      <c r="AD13" s="416">
        <v>13</v>
      </c>
      <c r="AE13" s="420">
        <v>9</v>
      </c>
      <c r="AF13" s="420">
        <v>8</v>
      </c>
      <c r="AG13" s="456">
        <v>30</v>
      </c>
      <c r="AH13" s="419">
        <f t="shared" si="3"/>
        <v>0</v>
      </c>
      <c r="AI13" s="447">
        <f t="shared" si="4"/>
        <v>1</v>
      </c>
      <c r="AJ13" s="442">
        <f>AG13-'1011Monthly'!AH13</f>
        <v>1</v>
      </c>
      <c r="AK13" s="421"/>
      <c r="AL13" s="416">
        <v>14</v>
      </c>
      <c r="AM13" s="420">
        <v>9</v>
      </c>
      <c r="AN13" s="420">
        <v>8</v>
      </c>
      <c r="AO13" s="456">
        <v>31</v>
      </c>
      <c r="AP13" s="419">
        <f t="shared" si="5"/>
        <v>1</v>
      </c>
      <c r="AQ13" s="447">
        <f t="shared" si="6"/>
        <v>2</v>
      </c>
      <c r="AR13" s="442">
        <f>AO13-'1011Monthly'!AP13</f>
        <v>2</v>
      </c>
      <c r="AS13" s="421"/>
      <c r="AT13" s="416">
        <v>13</v>
      </c>
      <c r="AU13" s="420">
        <v>10</v>
      </c>
      <c r="AV13" s="420">
        <v>8</v>
      </c>
      <c r="AW13" s="456">
        <v>31</v>
      </c>
      <c r="AX13" s="419">
        <f t="shared" si="7"/>
        <v>0</v>
      </c>
      <c r="AY13" s="484">
        <f t="shared" si="8"/>
        <v>2</v>
      </c>
      <c r="AZ13" s="442">
        <f>AW13-'1011Monthly'!AX13</f>
        <v>5</v>
      </c>
      <c r="BA13" s="485"/>
      <c r="BB13" s="416">
        <v>13</v>
      </c>
      <c r="BC13" s="420">
        <v>10</v>
      </c>
      <c r="BD13" s="420">
        <v>8</v>
      </c>
      <c r="BE13" s="456">
        <v>31</v>
      </c>
      <c r="BF13" s="419">
        <f t="shared" si="9"/>
        <v>0</v>
      </c>
      <c r="BG13" s="447">
        <f t="shared" si="10"/>
        <v>2</v>
      </c>
      <c r="BH13" s="442">
        <f>BE13-'1011Monthly'!BF13</f>
        <v>5</v>
      </c>
      <c r="BI13" s="421"/>
      <c r="BJ13" s="416"/>
      <c r="BK13" s="420"/>
      <c r="BL13" s="420"/>
      <c r="BM13" s="456"/>
      <c r="BN13" s="419">
        <f t="shared" si="11"/>
        <v>-31</v>
      </c>
      <c r="BO13" s="447">
        <f t="shared" si="12"/>
        <v>-29</v>
      </c>
      <c r="BP13" s="442">
        <f>BM13-'1011Monthly'!BN13</f>
        <v>-25</v>
      </c>
      <c r="BQ13" s="421"/>
      <c r="BR13" s="416"/>
      <c r="BS13" s="420"/>
      <c r="BT13" s="420"/>
      <c r="BU13" s="456"/>
      <c r="BV13" s="419">
        <f t="shared" si="13"/>
        <v>0</v>
      </c>
      <c r="BW13" s="447">
        <f t="shared" si="14"/>
        <v>-29</v>
      </c>
      <c r="BX13" s="442">
        <f>BU13-'1011Monthly'!BV13</f>
        <v>-25</v>
      </c>
      <c r="BY13" s="421"/>
      <c r="BZ13" s="416"/>
      <c r="CA13" s="420"/>
      <c r="CB13" s="420"/>
      <c r="CC13" s="456"/>
      <c r="CD13" s="419">
        <f t="shared" si="15"/>
        <v>0</v>
      </c>
      <c r="CE13" s="447">
        <f t="shared" si="16"/>
        <v>-29</v>
      </c>
      <c r="CF13" s="442">
        <f>CC13-'1011Monthly'!CD13</f>
        <v>-25</v>
      </c>
      <c r="CG13" s="410"/>
    </row>
    <row r="14" spans="1:85">
      <c r="A14" s="422" t="s">
        <v>148</v>
      </c>
      <c r="B14" s="502">
        <v>48</v>
      </c>
      <c r="C14" s="422">
        <v>18</v>
      </c>
      <c r="D14" s="422">
        <v>17</v>
      </c>
      <c r="E14" s="422">
        <v>12</v>
      </c>
      <c r="F14" s="461">
        <f t="shared" si="17"/>
        <v>47</v>
      </c>
      <c r="G14" s="421"/>
      <c r="H14" s="423">
        <v>15</v>
      </c>
      <c r="I14" s="424">
        <v>15</v>
      </c>
      <c r="J14" s="424">
        <v>11</v>
      </c>
      <c r="K14" s="461">
        <f t="shared" si="18"/>
        <v>41</v>
      </c>
      <c r="L14" s="453">
        <f t="shared" si="19"/>
        <v>-6</v>
      </c>
      <c r="M14" s="442">
        <f>K14-'1011Monthly'!K14</f>
        <v>-4</v>
      </c>
      <c r="N14" s="421"/>
      <c r="O14" s="423">
        <v>15</v>
      </c>
      <c r="P14" s="424">
        <v>13</v>
      </c>
      <c r="Q14" s="424">
        <v>11</v>
      </c>
      <c r="R14" s="457">
        <v>39</v>
      </c>
      <c r="S14" s="453">
        <f t="shared" si="20"/>
        <v>-2</v>
      </c>
      <c r="T14" s="442">
        <f>R14-'1011Monthly'!R14</f>
        <v>-7</v>
      </c>
      <c r="U14" s="421"/>
      <c r="V14" s="424">
        <v>14</v>
      </c>
      <c r="W14" s="424">
        <v>13</v>
      </c>
      <c r="X14" s="424">
        <v>11</v>
      </c>
      <c r="Y14" s="457">
        <f t="shared" si="0"/>
        <v>38</v>
      </c>
      <c r="Z14" s="453">
        <f t="shared" si="1"/>
        <v>-1</v>
      </c>
      <c r="AA14" s="448">
        <f t="shared" si="2"/>
        <v>-9</v>
      </c>
      <c r="AB14" s="442">
        <f>Y14-'1011Monthly'!Z14</f>
        <v>-8</v>
      </c>
      <c r="AC14" s="421"/>
      <c r="AD14" s="424">
        <v>16</v>
      </c>
      <c r="AE14" s="424">
        <v>13</v>
      </c>
      <c r="AF14" s="424">
        <v>11</v>
      </c>
      <c r="AG14" s="457">
        <v>40</v>
      </c>
      <c r="AH14" s="425">
        <f t="shared" si="3"/>
        <v>2</v>
      </c>
      <c r="AI14" s="448">
        <f t="shared" si="4"/>
        <v>-7</v>
      </c>
      <c r="AJ14" s="442">
        <f>AG14-'1011Monthly'!AH14</f>
        <v>-6</v>
      </c>
      <c r="AK14" s="421"/>
      <c r="AL14" s="424">
        <v>16</v>
      </c>
      <c r="AM14" s="424">
        <v>13</v>
      </c>
      <c r="AN14" s="424">
        <v>11</v>
      </c>
      <c r="AO14" s="457">
        <v>40</v>
      </c>
      <c r="AP14" s="425">
        <f t="shared" si="5"/>
        <v>0</v>
      </c>
      <c r="AQ14" s="448">
        <f t="shared" si="6"/>
        <v>-7</v>
      </c>
      <c r="AR14" s="442">
        <f>AO14-'1011Monthly'!AP14</f>
        <v>-4</v>
      </c>
      <c r="AS14" s="421"/>
      <c r="AT14" s="424">
        <v>15</v>
      </c>
      <c r="AU14" s="424">
        <v>13</v>
      </c>
      <c r="AV14" s="424">
        <v>11</v>
      </c>
      <c r="AW14" s="457">
        <v>39</v>
      </c>
      <c r="AX14" s="425">
        <f t="shared" si="7"/>
        <v>-1</v>
      </c>
      <c r="AY14" s="448">
        <f t="shared" si="8"/>
        <v>-8</v>
      </c>
      <c r="AZ14" s="443">
        <f>AW14-'1011Monthly'!AX14</f>
        <v>-4</v>
      </c>
      <c r="BA14" s="421"/>
      <c r="BB14" s="424">
        <v>15</v>
      </c>
      <c r="BC14" s="424">
        <v>13</v>
      </c>
      <c r="BD14" s="424">
        <v>11</v>
      </c>
      <c r="BE14" s="457">
        <v>39</v>
      </c>
      <c r="BF14" s="425">
        <f t="shared" si="9"/>
        <v>0</v>
      </c>
      <c r="BG14" s="448">
        <f t="shared" si="10"/>
        <v>-8</v>
      </c>
      <c r="BH14" s="442">
        <f>BE14-'1011Monthly'!BF14</f>
        <v>-4</v>
      </c>
      <c r="BI14" s="421"/>
      <c r="BJ14" s="424"/>
      <c r="BK14" s="424"/>
      <c r="BL14" s="424"/>
      <c r="BM14" s="457"/>
      <c r="BN14" s="425">
        <f t="shared" si="11"/>
        <v>-39</v>
      </c>
      <c r="BO14" s="448">
        <f t="shared" si="12"/>
        <v>-47</v>
      </c>
      <c r="BP14" s="442">
        <f>BM14-'1011Monthly'!BN14</f>
        <v>-43</v>
      </c>
      <c r="BQ14" s="421"/>
      <c r="BR14" s="424"/>
      <c r="BS14" s="424"/>
      <c r="BT14" s="424"/>
      <c r="BU14" s="457"/>
      <c r="BV14" s="425">
        <f t="shared" si="13"/>
        <v>0</v>
      </c>
      <c r="BW14" s="448">
        <f t="shared" si="14"/>
        <v>-47</v>
      </c>
      <c r="BX14" s="442">
        <f>BU14-'1011Monthly'!BV14</f>
        <v>-43</v>
      </c>
      <c r="BY14" s="421"/>
      <c r="BZ14" s="424"/>
      <c r="CA14" s="424"/>
      <c r="CB14" s="424"/>
      <c r="CC14" s="457"/>
      <c r="CD14" s="425">
        <f t="shared" si="15"/>
        <v>0</v>
      </c>
      <c r="CE14" s="448">
        <f t="shared" si="16"/>
        <v>-41</v>
      </c>
      <c r="CF14" s="442">
        <f>CC14-'1011Monthly'!CD14</f>
        <v>-43</v>
      </c>
      <c r="CG14" s="410"/>
    </row>
    <row r="15" spans="1:85">
      <c r="A15" s="415" t="s">
        <v>44</v>
      </c>
      <c r="B15" s="501">
        <v>48</v>
      </c>
      <c r="C15" s="421">
        <v>12</v>
      </c>
      <c r="D15" s="421">
        <v>13</v>
      </c>
      <c r="E15" s="421">
        <v>9</v>
      </c>
      <c r="F15" s="459">
        <f t="shared" si="17"/>
        <v>34</v>
      </c>
      <c r="G15" s="421"/>
      <c r="H15" s="416">
        <v>12</v>
      </c>
      <c r="I15" s="420">
        <v>13</v>
      </c>
      <c r="J15" s="420">
        <v>8</v>
      </c>
      <c r="K15" s="459">
        <f t="shared" si="18"/>
        <v>33</v>
      </c>
      <c r="L15" s="451">
        <f t="shared" si="19"/>
        <v>-1</v>
      </c>
      <c r="M15" s="445">
        <f>K15-'1011Monthly'!K15</f>
        <v>-6</v>
      </c>
      <c r="N15" s="421"/>
      <c r="O15" s="416">
        <v>12</v>
      </c>
      <c r="P15" s="420">
        <v>13</v>
      </c>
      <c r="Q15" s="420">
        <v>8</v>
      </c>
      <c r="R15" s="456">
        <v>33</v>
      </c>
      <c r="S15" s="452">
        <f t="shared" si="20"/>
        <v>0</v>
      </c>
      <c r="T15" s="445">
        <f>R15-'1011Monthly'!R15</f>
        <v>-6</v>
      </c>
      <c r="U15" s="421"/>
      <c r="V15" s="416">
        <v>12</v>
      </c>
      <c r="W15" s="420">
        <v>13</v>
      </c>
      <c r="X15" s="420">
        <v>8</v>
      </c>
      <c r="Y15" s="456">
        <f t="shared" si="0"/>
        <v>33</v>
      </c>
      <c r="Z15" s="452">
        <f t="shared" si="1"/>
        <v>0</v>
      </c>
      <c r="AA15" s="447">
        <f t="shared" si="2"/>
        <v>-1</v>
      </c>
      <c r="AB15" s="445">
        <f>Y15-'1011Monthly'!Z15</f>
        <v>-6</v>
      </c>
      <c r="AC15" s="421"/>
      <c r="AD15" s="416">
        <v>12</v>
      </c>
      <c r="AE15" s="420">
        <v>13</v>
      </c>
      <c r="AF15" s="420">
        <v>8</v>
      </c>
      <c r="AG15" s="456">
        <v>33</v>
      </c>
      <c r="AH15" s="419">
        <f t="shared" si="3"/>
        <v>0</v>
      </c>
      <c r="AI15" s="447">
        <f t="shared" si="4"/>
        <v>-1</v>
      </c>
      <c r="AJ15" s="445">
        <f>AG15-'1011Monthly'!AH15</f>
        <v>-6</v>
      </c>
      <c r="AK15" s="421"/>
      <c r="AL15" s="416">
        <v>15</v>
      </c>
      <c r="AM15" s="420">
        <v>13</v>
      </c>
      <c r="AN15" s="420">
        <v>8</v>
      </c>
      <c r="AO15" s="456">
        <v>36</v>
      </c>
      <c r="AP15" s="419">
        <f t="shared" si="5"/>
        <v>3</v>
      </c>
      <c r="AQ15" s="447">
        <f t="shared" si="6"/>
        <v>2</v>
      </c>
      <c r="AR15" s="445">
        <f>AO15-'1011Monthly'!AP15</f>
        <v>-5</v>
      </c>
      <c r="AS15" s="421"/>
      <c r="AT15" s="416">
        <v>15</v>
      </c>
      <c r="AU15" s="420">
        <v>13</v>
      </c>
      <c r="AV15" s="420">
        <v>8</v>
      </c>
      <c r="AW15" s="456">
        <v>36</v>
      </c>
      <c r="AX15" s="419">
        <f t="shared" si="7"/>
        <v>0</v>
      </c>
      <c r="AY15" s="447">
        <f t="shared" si="8"/>
        <v>2</v>
      </c>
      <c r="AZ15" s="442">
        <f>AW15-'1011Monthly'!AX15</f>
        <v>-3</v>
      </c>
      <c r="BA15" s="421"/>
      <c r="BB15" s="416">
        <v>15</v>
      </c>
      <c r="BC15" s="420">
        <v>13</v>
      </c>
      <c r="BD15" s="420">
        <v>8</v>
      </c>
      <c r="BE15" s="456">
        <v>36</v>
      </c>
      <c r="BF15" s="419">
        <f t="shared" si="9"/>
        <v>0</v>
      </c>
      <c r="BG15" s="447">
        <f t="shared" si="10"/>
        <v>2</v>
      </c>
      <c r="BH15" s="445">
        <f>BE15-'1011Monthly'!BF15</f>
        <v>-3</v>
      </c>
      <c r="BI15" s="421"/>
      <c r="BJ15" s="416"/>
      <c r="BK15" s="420"/>
      <c r="BL15" s="420"/>
      <c r="BM15" s="456"/>
      <c r="BN15" s="419">
        <f t="shared" si="11"/>
        <v>-36</v>
      </c>
      <c r="BO15" s="447">
        <f t="shared" si="12"/>
        <v>-34</v>
      </c>
      <c r="BP15" s="445">
        <f>BM15-'1011Monthly'!BN15</f>
        <v>-39</v>
      </c>
      <c r="BQ15" s="421"/>
      <c r="BR15" s="416"/>
      <c r="BS15" s="420"/>
      <c r="BT15" s="420"/>
      <c r="BU15" s="456"/>
      <c r="BV15" s="419">
        <f t="shared" si="13"/>
        <v>0</v>
      </c>
      <c r="BW15" s="447">
        <f t="shared" si="14"/>
        <v>-34</v>
      </c>
      <c r="BX15" s="445">
        <f>BU15-'1011Monthly'!BV15</f>
        <v>-39</v>
      </c>
      <c r="BY15" s="421"/>
      <c r="BZ15" s="416"/>
      <c r="CA15" s="420"/>
      <c r="CB15" s="420"/>
      <c r="CC15" s="456"/>
      <c r="CD15" s="419">
        <f t="shared" si="15"/>
        <v>0</v>
      </c>
      <c r="CE15" s="447">
        <f t="shared" si="16"/>
        <v>-33</v>
      </c>
      <c r="CF15" s="445">
        <f>CC15-'1011Monthly'!CD15</f>
        <v>-39</v>
      </c>
      <c r="CG15" s="410"/>
    </row>
    <row r="16" spans="1:85">
      <c r="A16" s="415" t="s">
        <v>45</v>
      </c>
      <c r="B16" s="501">
        <v>48</v>
      </c>
      <c r="C16" s="421">
        <v>16</v>
      </c>
      <c r="D16" s="421">
        <v>6</v>
      </c>
      <c r="E16" s="421">
        <v>7</v>
      </c>
      <c r="F16" s="460">
        <f t="shared" si="17"/>
        <v>29</v>
      </c>
      <c r="G16" s="421"/>
      <c r="H16" s="416">
        <v>16</v>
      </c>
      <c r="I16" s="420">
        <v>6</v>
      </c>
      <c r="J16" s="420">
        <v>7</v>
      </c>
      <c r="K16" s="460">
        <f t="shared" si="18"/>
        <v>29</v>
      </c>
      <c r="L16" s="452">
        <f t="shared" si="19"/>
        <v>0</v>
      </c>
      <c r="M16" s="442">
        <f>K16-'1011Monthly'!K16</f>
        <v>7</v>
      </c>
      <c r="N16" s="421"/>
      <c r="O16" s="416">
        <v>16</v>
      </c>
      <c r="P16" s="420">
        <v>6</v>
      </c>
      <c r="Q16" s="420">
        <v>7</v>
      </c>
      <c r="R16" s="456">
        <v>29</v>
      </c>
      <c r="S16" s="452">
        <f t="shared" si="20"/>
        <v>0</v>
      </c>
      <c r="T16" s="442">
        <f>R16-'1011Monthly'!R16</f>
        <v>7</v>
      </c>
      <c r="U16" s="421"/>
      <c r="V16" s="416">
        <v>14</v>
      </c>
      <c r="W16" s="420">
        <v>6</v>
      </c>
      <c r="X16" s="420">
        <v>7</v>
      </c>
      <c r="Y16" s="456">
        <f t="shared" si="0"/>
        <v>27</v>
      </c>
      <c r="Z16" s="452">
        <f t="shared" si="1"/>
        <v>-2</v>
      </c>
      <c r="AA16" s="447">
        <f t="shared" si="2"/>
        <v>-2</v>
      </c>
      <c r="AB16" s="442">
        <f>Y16-'1011Monthly'!Z16</f>
        <v>5</v>
      </c>
      <c r="AC16" s="421"/>
      <c r="AD16" s="416">
        <v>14</v>
      </c>
      <c r="AE16" s="420">
        <v>6</v>
      </c>
      <c r="AF16" s="420">
        <v>7</v>
      </c>
      <c r="AG16" s="456">
        <v>27</v>
      </c>
      <c r="AH16" s="419">
        <f t="shared" si="3"/>
        <v>0</v>
      </c>
      <c r="AI16" s="447">
        <f t="shared" si="4"/>
        <v>-2</v>
      </c>
      <c r="AJ16" s="442">
        <f>AG16-'1011Monthly'!AH16</f>
        <v>5</v>
      </c>
      <c r="AK16" s="421"/>
      <c r="AL16" s="416">
        <v>14</v>
      </c>
      <c r="AM16" s="420">
        <v>6</v>
      </c>
      <c r="AN16" s="420">
        <v>7</v>
      </c>
      <c r="AO16" s="456">
        <v>27</v>
      </c>
      <c r="AP16" s="419">
        <f t="shared" si="5"/>
        <v>0</v>
      </c>
      <c r="AQ16" s="447">
        <f t="shared" si="6"/>
        <v>-2</v>
      </c>
      <c r="AR16" s="442">
        <f>AO16-'1011Monthly'!AP16</f>
        <v>4</v>
      </c>
      <c r="AS16" s="421"/>
      <c r="AT16" s="416">
        <v>14</v>
      </c>
      <c r="AU16" s="420">
        <v>6</v>
      </c>
      <c r="AV16" s="420">
        <v>7</v>
      </c>
      <c r="AW16" s="456">
        <v>27</v>
      </c>
      <c r="AX16" s="419">
        <f t="shared" si="7"/>
        <v>0</v>
      </c>
      <c r="AY16" s="447">
        <f t="shared" si="8"/>
        <v>-2</v>
      </c>
      <c r="AZ16" s="442">
        <f>AW16-'1011Monthly'!AX16</f>
        <v>4</v>
      </c>
      <c r="BA16" s="421"/>
      <c r="BB16" s="416">
        <v>15</v>
      </c>
      <c r="BC16" s="420">
        <v>6</v>
      </c>
      <c r="BD16" s="420">
        <v>7</v>
      </c>
      <c r="BE16" s="456">
        <v>28</v>
      </c>
      <c r="BF16" s="419">
        <f t="shared" si="9"/>
        <v>1</v>
      </c>
      <c r="BG16" s="447">
        <f t="shared" si="10"/>
        <v>-1</v>
      </c>
      <c r="BH16" s="442">
        <f>BE16-'1011Monthly'!BF16</f>
        <v>5</v>
      </c>
      <c r="BI16" s="421"/>
      <c r="BJ16" s="416"/>
      <c r="BK16" s="420"/>
      <c r="BL16" s="420"/>
      <c r="BM16" s="456"/>
      <c r="BN16" s="419">
        <f t="shared" si="11"/>
        <v>-28</v>
      </c>
      <c r="BO16" s="447">
        <f t="shared" si="12"/>
        <v>-29</v>
      </c>
      <c r="BP16" s="442">
        <f>BM16-'1011Monthly'!BN16</f>
        <v>-23</v>
      </c>
      <c r="BQ16" s="421"/>
      <c r="BR16" s="416"/>
      <c r="BS16" s="420"/>
      <c r="BT16" s="420"/>
      <c r="BU16" s="456"/>
      <c r="BV16" s="419">
        <f t="shared" si="13"/>
        <v>0</v>
      </c>
      <c r="BW16" s="447">
        <f t="shared" si="14"/>
        <v>-29</v>
      </c>
      <c r="BX16" s="442">
        <f>BU16-'1011Monthly'!BV16</f>
        <v>-23</v>
      </c>
      <c r="BY16" s="421"/>
      <c r="BZ16" s="416"/>
      <c r="CA16" s="420"/>
      <c r="CB16" s="420"/>
      <c r="CC16" s="456"/>
      <c r="CD16" s="419">
        <f t="shared" si="15"/>
        <v>0</v>
      </c>
      <c r="CE16" s="447">
        <f t="shared" si="16"/>
        <v>-29</v>
      </c>
      <c r="CF16" s="442">
        <f>CC16-'1011Monthly'!CD16</f>
        <v>-23</v>
      </c>
      <c r="CG16" s="410"/>
    </row>
    <row r="17" spans="1:85">
      <c r="A17" s="415" t="s">
        <v>168</v>
      </c>
      <c r="B17" s="501">
        <v>48</v>
      </c>
      <c r="C17" s="421">
        <v>7</v>
      </c>
      <c r="D17" s="421">
        <v>14</v>
      </c>
      <c r="E17" s="421">
        <v>18</v>
      </c>
      <c r="F17" s="460">
        <f t="shared" si="17"/>
        <v>39</v>
      </c>
      <c r="G17" s="421"/>
      <c r="H17" s="416">
        <v>9</v>
      </c>
      <c r="I17" s="420">
        <v>13</v>
      </c>
      <c r="J17" s="420">
        <v>17</v>
      </c>
      <c r="K17" s="460">
        <f t="shared" si="18"/>
        <v>39</v>
      </c>
      <c r="L17" s="452">
        <f t="shared" si="19"/>
        <v>0</v>
      </c>
      <c r="M17" s="442">
        <f>K17-'1011Monthly'!K17</f>
        <v>-2</v>
      </c>
      <c r="N17" s="421"/>
      <c r="O17" s="416">
        <v>9</v>
      </c>
      <c r="P17" s="420">
        <v>13</v>
      </c>
      <c r="Q17" s="420">
        <v>17</v>
      </c>
      <c r="R17" s="456">
        <v>39</v>
      </c>
      <c r="S17" s="452">
        <f t="shared" si="20"/>
        <v>0</v>
      </c>
      <c r="T17" s="442">
        <f>R17-'1011Monthly'!R17</f>
        <v>-1</v>
      </c>
      <c r="U17" s="421"/>
      <c r="V17" s="416">
        <v>9</v>
      </c>
      <c r="W17" s="420">
        <v>13</v>
      </c>
      <c r="X17" s="420">
        <v>17</v>
      </c>
      <c r="Y17" s="456">
        <f t="shared" si="0"/>
        <v>39</v>
      </c>
      <c r="Z17" s="452">
        <f t="shared" si="1"/>
        <v>0</v>
      </c>
      <c r="AA17" s="447">
        <f t="shared" si="2"/>
        <v>0</v>
      </c>
      <c r="AB17" s="442">
        <f>Y17-'1011Monthly'!Z17</f>
        <v>0</v>
      </c>
      <c r="AC17" s="421"/>
      <c r="AD17" s="416">
        <v>8</v>
      </c>
      <c r="AE17" s="420">
        <v>13</v>
      </c>
      <c r="AF17" s="420">
        <v>17</v>
      </c>
      <c r="AG17" s="456">
        <v>38</v>
      </c>
      <c r="AH17" s="419">
        <f t="shared" si="3"/>
        <v>-1</v>
      </c>
      <c r="AI17" s="447">
        <f t="shared" si="4"/>
        <v>-1</v>
      </c>
      <c r="AJ17" s="442">
        <f>AG17-'1011Monthly'!AH17</f>
        <v>-2</v>
      </c>
      <c r="AK17" s="421"/>
      <c r="AL17" s="416">
        <v>8</v>
      </c>
      <c r="AM17" s="420">
        <v>12</v>
      </c>
      <c r="AN17" s="420">
        <v>17</v>
      </c>
      <c r="AO17" s="456">
        <v>37</v>
      </c>
      <c r="AP17" s="419">
        <f t="shared" si="5"/>
        <v>-1</v>
      </c>
      <c r="AQ17" s="447">
        <f t="shared" si="6"/>
        <v>-2</v>
      </c>
      <c r="AR17" s="442">
        <f>AO17-'1011Monthly'!AP17</f>
        <v>-3</v>
      </c>
      <c r="AS17" s="421"/>
      <c r="AT17" s="416">
        <v>10</v>
      </c>
      <c r="AU17" s="420">
        <v>11</v>
      </c>
      <c r="AV17" s="420">
        <v>17</v>
      </c>
      <c r="AW17" s="456">
        <v>38</v>
      </c>
      <c r="AX17" s="419">
        <f t="shared" si="7"/>
        <v>1</v>
      </c>
      <c r="AY17" s="447">
        <f t="shared" si="8"/>
        <v>-1</v>
      </c>
      <c r="AZ17" s="442">
        <f>AW17-'1011Monthly'!AX17</f>
        <v>-2</v>
      </c>
      <c r="BA17" s="421"/>
      <c r="BB17" s="416">
        <v>10</v>
      </c>
      <c r="BC17" s="420">
        <v>11</v>
      </c>
      <c r="BD17" s="420">
        <v>17</v>
      </c>
      <c r="BE17" s="456">
        <v>38</v>
      </c>
      <c r="BF17" s="419">
        <f t="shared" si="9"/>
        <v>0</v>
      </c>
      <c r="BG17" s="447">
        <f t="shared" si="10"/>
        <v>-1</v>
      </c>
      <c r="BH17" s="442">
        <f>BE17-'1011Monthly'!BF17</f>
        <v>-2</v>
      </c>
      <c r="BI17" s="421"/>
      <c r="BJ17" s="416"/>
      <c r="BK17" s="420"/>
      <c r="BL17" s="420"/>
      <c r="BM17" s="456"/>
      <c r="BN17" s="419">
        <f t="shared" si="11"/>
        <v>-38</v>
      </c>
      <c r="BO17" s="447">
        <f t="shared" si="12"/>
        <v>-39</v>
      </c>
      <c r="BP17" s="442">
        <f>BM17-'1011Monthly'!BN17</f>
        <v>-40</v>
      </c>
      <c r="BQ17" s="421"/>
      <c r="BR17" s="416"/>
      <c r="BS17" s="420"/>
      <c r="BT17" s="420"/>
      <c r="BU17" s="456"/>
      <c r="BV17" s="419">
        <f t="shared" si="13"/>
        <v>0</v>
      </c>
      <c r="BW17" s="447">
        <f t="shared" si="14"/>
        <v>-39</v>
      </c>
      <c r="BX17" s="442">
        <f>BU17-'1011Monthly'!BV17</f>
        <v>-40</v>
      </c>
      <c r="BY17" s="421"/>
      <c r="BZ17" s="416"/>
      <c r="CA17" s="420"/>
      <c r="CB17" s="420"/>
      <c r="CC17" s="456"/>
      <c r="CD17" s="419">
        <f t="shared" si="15"/>
        <v>0</v>
      </c>
      <c r="CE17" s="447">
        <f t="shared" si="16"/>
        <v>-39</v>
      </c>
      <c r="CF17" s="442">
        <f>CC17-'1011Monthly'!CD17</f>
        <v>-40</v>
      </c>
      <c r="CG17" s="410"/>
    </row>
    <row r="18" spans="1:85">
      <c r="A18" s="415" t="s">
        <v>46</v>
      </c>
      <c r="B18" s="501">
        <v>48</v>
      </c>
      <c r="C18" s="421">
        <v>19</v>
      </c>
      <c r="D18" s="421">
        <v>17</v>
      </c>
      <c r="E18" s="421">
        <v>4</v>
      </c>
      <c r="F18" s="460">
        <f t="shared" si="17"/>
        <v>40</v>
      </c>
      <c r="G18" s="421"/>
      <c r="H18" s="416">
        <v>20</v>
      </c>
      <c r="I18" s="420">
        <v>15</v>
      </c>
      <c r="J18" s="420">
        <v>3</v>
      </c>
      <c r="K18" s="460">
        <f t="shared" si="18"/>
        <v>38</v>
      </c>
      <c r="L18" s="452">
        <f t="shared" si="19"/>
        <v>-2</v>
      </c>
      <c r="M18" s="442">
        <f>K18-'1011Monthly'!K18</f>
        <v>3</v>
      </c>
      <c r="N18" s="421"/>
      <c r="O18" s="416">
        <v>18</v>
      </c>
      <c r="P18" s="420">
        <v>15</v>
      </c>
      <c r="Q18" s="420">
        <v>3</v>
      </c>
      <c r="R18" s="456">
        <v>36</v>
      </c>
      <c r="S18" s="452">
        <f t="shared" si="20"/>
        <v>-2</v>
      </c>
      <c r="T18" s="442">
        <f>R18-'1011Monthly'!R18</f>
        <v>0</v>
      </c>
      <c r="U18" s="421"/>
      <c r="V18" s="416">
        <v>18</v>
      </c>
      <c r="W18" s="420">
        <v>15</v>
      </c>
      <c r="X18" s="420">
        <v>4</v>
      </c>
      <c r="Y18" s="456">
        <f t="shared" si="0"/>
        <v>37</v>
      </c>
      <c r="Z18" s="452">
        <f t="shared" si="1"/>
        <v>1</v>
      </c>
      <c r="AA18" s="447">
        <f t="shared" si="2"/>
        <v>-3</v>
      </c>
      <c r="AB18" s="442">
        <f>Y18-'1011Monthly'!Z18</f>
        <v>1</v>
      </c>
      <c r="AC18" s="421"/>
      <c r="AD18" s="416">
        <v>18</v>
      </c>
      <c r="AE18" s="420">
        <v>15</v>
      </c>
      <c r="AF18" s="420">
        <v>4</v>
      </c>
      <c r="AG18" s="456">
        <v>37</v>
      </c>
      <c r="AH18" s="419">
        <f t="shared" si="3"/>
        <v>0</v>
      </c>
      <c r="AI18" s="447">
        <f t="shared" si="4"/>
        <v>-3</v>
      </c>
      <c r="AJ18" s="442">
        <f>AG18-'1011Monthly'!AH18</f>
        <v>1</v>
      </c>
      <c r="AK18" s="421"/>
      <c r="AL18" s="416">
        <v>18</v>
      </c>
      <c r="AM18" s="420">
        <v>14</v>
      </c>
      <c r="AN18" s="420">
        <v>4</v>
      </c>
      <c r="AO18" s="456">
        <v>36</v>
      </c>
      <c r="AP18" s="419">
        <f t="shared" si="5"/>
        <v>-1</v>
      </c>
      <c r="AQ18" s="447">
        <f t="shared" si="6"/>
        <v>-4</v>
      </c>
      <c r="AR18" s="442">
        <f>AO18-'1011Monthly'!AP18</f>
        <v>0</v>
      </c>
      <c r="AS18" s="421"/>
      <c r="AT18" s="416">
        <v>19</v>
      </c>
      <c r="AU18" s="420">
        <v>14</v>
      </c>
      <c r="AV18" s="420">
        <v>4</v>
      </c>
      <c r="AW18" s="456">
        <v>37</v>
      </c>
      <c r="AX18" s="419">
        <f t="shared" si="7"/>
        <v>1</v>
      </c>
      <c r="AY18" s="484">
        <f t="shared" si="8"/>
        <v>-3</v>
      </c>
      <c r="AZ18" s="442">
        <f>AW18-'1011Monthly'!AX18</f>
        <v>3</v>
      </c>
      <c r="BA18" s="485"/>
      <c r="BB18" s="416">
        <v>19</v>
      </c>
      <c r="BC18" s="420">
        <v>14</v>
      </c>
      <c r="BD18" s="420">
        <v>4</v>
      </c>
      <c r="BE18" s="456">
        <v>37</v>
      </c>
      <c r="BF18" s="419">
        <f t="shared" si="9"/>
        <v>0</v>
      </c>
      <c r="BG18" s="447">
        <f t="shared" si="10"/>
        <v>-3</v>
      </c>
      <c r="BH18" s="442">
        <f>BE18-'1011Monthly'!BF18</f>
        <v>3</v>
      </c>
      <c r="BI18" s="421"/>
      <c r="BJ18" s="416"/>
      <c r="BK18" s="420"/>
      <c r="BL18" s="420"/>
      <c r="BM18" s="456"/>
      <c r="BN18" s="419">
        <f t="shared" si="11"/>
        <v>-37</v>
      </c>
      <c r="BO18" s="447">
        <f t="shared" si="12"/>
        <v>-40</v>
      </c>
      <c r="BP18" s="442">
        <f>BM18-'1011Monthly'!BN18</f>
        <v>-34</v>
      </c>
      <c r="BQ18" s="421"/>
      <c r="BR18" s="416"/>
      <c r="BS18" s="420"/>
      <c r="BT18" s="420"/>
      <c r="BU18" s="456"/>
      <c r="BV18" s="419">
        <f t="shared" si="13"/>
        <v>0</v>
      </c>
      <c r="BW18" s="447">
        <f t="shared" si="14"/>
        <v>-40</v>
      </c>
      <c r="BX18" s="442">
        <f>BU18-'1011Monthly'!BV18</f>
        <v>-34</v>
      </c>
      <c r="BY18" s="421"/>
      <c r="BZ18" s="416"/>
      <c r="CA18" s="420"/>
      <c r="CB18" s="420"/>
      <c r="CC18" s="456"/>
      <c r="CD18" s="419">
        <f t="shared" si="15"/>
        <v>0</v>
      </c>
      <c r="CE18" s="447">
        <f t="shared" si="16"/>
        <v>-38</v>
      </c>
      <c r="CF18" s="442">
        <f>CC18-'1011Monthly'!CD18</f>
        <v>-34</v>
      </c>
      <c r="CG18" s="410"/>
    </row>
    <row r="19" spans="1:85">
      <c r="A19" s="422" t="s">
        <v>47</v>
      </c>
      <c r="B19" s="502">
        <v>48</v>
      </c>
      <c r="C19" s="422">
        <v>15</v>
      </c>
      <c r="D19" s="422">
        <v>17</v>
      </c>
      <c r="E19" s="422">
        <v>14</v>
      </c>
      <c r="F19" s="461">
        <f t="shared" si="17"/>
        <v>46</v>
      </c>
      <c r="G19" s="421"/>
      <c r="H19" s="423">
        <v>16</v>
      </c>
      <c r="I19" s="424">
        <v>16</v>
      </c>
      <c r="J19" s="424">
        <v>14</v>
      </c>
      <c r="K19" s="461">
        <f t="shared" si="18"/>
        <v>46</v>
      </c>
      <c r="L19" s="453">
        <f t="shared" si="19"/>
        <v>0</v>
      </c>
      <c r="M19" s="442">
        <f>K19-'1011Monthly'!K19</f>
        <v>4</v>
      </c>
      <c r="N19" s="421"/>
      <c r="O19" s="423">
        <v>16</v>
      </c>
      <c r="P19" s="424">
        <v>15</v>
      </c>
      <c r="Q19" s="424">
        <v>14</v>
      </c>
      <c r="R19" s="457">
        <v>45</v>
      </c>
      <c r="S19" s="453">
        <f t="shared" si="20"/>
        <v>-1</v>
      </c>
      <c r="T19" s="442">
        <f>R19-'1011Monthly'!R19</f>
        <v>3</v>
      </c>
      <c r="U19" s="421"/>
      <c r="V19" s="424">
        <v>16</v>
      </c>
      <c r="W19" s="424">
        <v>15</v>
      </c>
      <c r="X19" s="424">
        <v>14</v>
      </c>
      <c r="Y19" s="457">
        <f t="shared" si="0"/>
        <v>45</v>
      </c>
      <c r="Z19" s="453">
        <f t="shared" si="1"/>
        <v>0</v>
      </c>
      <c r="AA19" s="448">
        <f t="shared" si="2"/>
        <v>-1</v>
      </c>
      <c r="AB19" s="442">
        <f>Y19-'1011Monthly'!Z19</f>
        <v>3</v>
      </c>
      <c r="AC19" s="421"/>
      <c r="AD19" s="424">
        <v>15</v>
      </c>
      <c r="AE19" s="424">
        <v>15</v>
      </c>
      <c r="AF19" s="424">
        <v>14</v>
      </c>
      <c r="AG19" s="457">
        <v>44</v>
      </c>
      <c r="AH19" s="425">
        <f t="shared" si="3"/>
        <v>-1</v>
      </c>
      <c r="AI19" s="448">
        <f t="shared" si="4"/>
        <v>-2</v>
      </c>
      <c r="AJ19" s="442">
        <f>AG19-'1011Monthly'!AH19</f>
        <v>2</v>
      </c>
      <c r="AK19" s="421"/>
      <c r="AL19" s="424">
        <v>15</v>
      </c>
      <c r="AM19" s="424">
        <v>15</v>
      </c>
      <c r="AN19" s="424">
        <v>14</v>
      </c>
      <c r="AO19" s="457">
        <v>44</v>
      </c>
      <c r="AP19" s="425">
        <f t="shared" si="5"/>
        <v>0</v>
      </c>
      <c r="AQ19" s="448">
        <f t="shared" si="6"/>
        <v>-2</v>
      </c>
      <c r="AR19" s="442">
        <f>AO19-'1011Monthly'!AP19</f>
        <v>2</v>
      </c>
      <c r="AS19" s="421"/>
      <c r="AT19" s="424">
        <v>13</v>
      </c>
      <c r="AU19" s="424">
        <v>13</v>
      </c>
      <c r="AV19" s="424">
        <v>14</v>
      </c>
      <c r="AW19" s="457">
        <v>40</v>
      </c>
      <c r="AX19" s="425">
        <f t="shared" si="7"/>
        <v>-4</v>
      </c>
      <c r="AY19" s="448">
        <f t="shared" si="8"/>
        <v>-6</v>
      </c>
      <c r="AZ19" s="443">
        <f>AW19-'1011Monthly'!AX19</f>
        <v>-2</v>
      </c>
      <c r="BA19" s="421"/>
      <c r="BB19" s="424">
        <v>13</v>
      </c>
      <c r="BC19" s="424">
        <v>12</v>
      </c>
      <c r="BD19" s="424">
        <v>14</v>
      </c>
      <c r="BE19" s="457">
        <v>39</v>
      </c>
      <c r="BF19" s="425">
        <f t="shared" si="9"/>
        <v>-1</v>
      </c>
      <c r="BG19" s="448">
        <f t="shared" si="10"/>
        <v>-7</v>
      </c>
      <c r="BH19" s="442">
        <f>BE19-'1011Monthly'!BF19</f>
        <v>-3</v>
      </c>
      <c r="BI19" s="421"/>
      <c r="BJ19" s="424"/>
      <c r="BK19" s="424"/>
      <c r="BL19" s="424"/>
      <c r="BM19" s="457"/>
      <c r="BN19" s="425">
        <f t="shared" si="11"/>
        <v>-39</v>
      </c>
      <c r="BO19" s="448">
        <f t="shared" si="12"/>
        <v>-46</v>
      </c>
      <c r="BP19" s="442">
        <f>BM19-'1011Monthly'!BN19</f>
        <v>-41</v>
      </c>
      <c r="BQ19" s="421"/>
      <c r="BR19" s="424"/>
      <c r="BS19" s="424"/>
      <c r="BT19" s="424"/>
      <c r="BU19" s="457"/>
      <c r="BV19" s="425">
        <f t="shared" si="13"/>
        <v>0</v>
      </c>
      <c r="BW19" s="448">
        <f t="shared" si="14"/>
        <v>-46</v>
      </c>
      <c r="BX19" s="442">
        <f>BU19-'1011Monthly'!BV19</f>
        <v>-41</v>
      </c>
      <c r="BY19" s="421"/>
      <c r="BZ19" s="424"/>
      <c r="CA19" s="424"/>
      <c r="CB19" s="424"/>
      <c r="CC19" s="457"/>
      <c r="CD19" s="425">
        <f t="shared" si="15"/>
        <v>0</v>
      </c>
      <c r="CE19" s="448">
        <f t="shared" si="16"/>
        <v>-46</v>
      </c>
      <c r="CF19" s="442">
        <f>CC19-'1011Monthly'!CD19</f>
        <v>-41</v>
      </c>
      <c r="CG19" s="410"/>
    </row>
    <row r="20" spans="1:85">
      <c r="A20" s="415" t="s">
        <v>48</v>
      </c>
      <c r="B20" s="501">
        <v>48</v>
      </c>
      <c r="C20" s="421">
        <v>16</v>
      </c>
      <c r="D20" s="421">
        <v>13</v>
      </c>
      <c r="E20" s="421">
        <v>13</v>
      </c>
      <c r="F20" s="459">
        <f t="shared" si="17"/>
        <v>42</v>
      </c>
      <c r="G20" s="421"/>
      <c r="H20" s="416">
        <v>18</v>
      </c>
      <c r="I20" s="420">
        <v>14</v>
      </c>
      <c r="J20" s="420">
        <v>13</v>
      </c>
      <c r="K20" s="459">
        <f t="shared" si="18"/>
        <v>45</v>
      </c>
      <c r="L20" s="452">
        <f t="shared" si="19"/>
        <v>3</v>
      </c>
      <c r="M20" s="445">
        <f>K20-'1011Monthly'!K20</f>
        <v>0</v>
      </c>
      <c r="N20" s="421"/>
      <c r="O20" s="416">
        <v>17</v>
      </c>
      <c r="P20" s="420">
        <v>14</v>
      </c>
      <c r="Q20" s="420">
        <v>13</v>
      </c>
      <c r="R20" s="460">
        <v>44</v>
      </c>
      <c r="S20" s="452">
        <f t="shared" si="20"/>
        <v>-1</v>
      </c>
      <c r="T20" s="445">
        <f>R20-'1011Monthly'!R20</f>
        <v>0</v>
      </c>
      <c r="U20" s="421"/>
      <c r="V20" s="416">
        <v>17</v>
      </c>
      <c r="W20" s="420">
        <v>14</v>
      </c>
      <c r="X20" s="420">
        <v>13</v>
      </c>
      <c r="Y20" s="456">
        <f t="shared" si="0"/>
        <v>44</v>
      </c>
      <c r="Z20" s="452">
        <f t="shared" si="1"/>
        <v>0</v>
      </c>
      <c r="AA20" s="447">
        <f t="shared" si="2"/>
        <v>2</v>
      </c>
      <c r="AB20" s="445">
        <f>Y20-'1011Monthly'!Z20</f>
        <v>0</v>
      </c>
      <c r="AC20" s="421"/>
      <c r="AD20" s="416">
        <v>17</v>
      </c>
      <c r="AE20" s="420">
        <v>14</v>
      </c>
      <c r="AF20" s="420">
        <v>13</v>
      </c>
      <c r="AG20" s="456">
        <v>44</v>
      </c>
      <c r="AH20" s="419">
        <f t="shared" si="3"/>
        <v>0</v>
      </c>
      <c r="AI20" s="447">
        <f t="shared" si="4"/>
        <v>2</v>
      </c>
      <c r="AJ20" s="445">
        <f>AG20-'1011Monthly'!AH20</f>
        <v>1</v>
      </c>
      <c r="AK20" s="421"/>
      <c r="AL20" s="416">
        <v>17</v>
      </c>
      <c r="AM20" s="420">
        <v>14</v>
      </c>
      <c r="AN20" s="420">
        <v>13</v>
      </c>
      <c r="AO20" s="456">
        <v>44</v>
      </c>
      <c r="AP20" s="419">
        <f t="shared" si="5"/>
        <v>0</v>
      </c>
      <c r="AQ20" s="447">
        <f t="shared" si="6"/>
        <v>2</v>
      </c>
      <c r="AR20" s="445">
        <f>AO20-'1011Monthly'!AP20</f>
        <v>2</v>
      </c>
      <c r="AS20" s="421"/>
      <c r="AT20" s="416">
        <v>16</v>
      </c>
      <c r="AU20" s="420">
        <v>14</v>
      </c>
      <c r="AV20" s="420">
        <v>13</v>
      </c>
      <c r="AW20" s="456">
        <v>43</v>
      </c>
      <c r="AX20" s="419">
        <f t="shared" si="7"/>
        <v>-1</v>
      </c>
      <c r="AY20" s="447">
        <f t="shared" si="8"/>
        <v>1</v>
      </c>
      <c r="AZ20" s="442">
        <f>AW20-'1011Monthly'!AX20</f>
        <v>1</v>
      </c>
      <c r="BA20" s="421"/>
      <c r="BB20" s="416">
        <v>16</v>
      </c>
      <c r="BC20" s="420">
        <v>13</v>
      </c>
      <c r="BD20" s="420">
        <v>13</v>
      </c>
      <c r="BE20" s="456">
        <v>42</v>
      </c>
      <c r="BF20" s="419">
        <f t="shared" si="9"/>
        <v>-1</v>
      </c>
      <c r="BG20" s="447">
        <f t="shared" si="10"/>
        <v>0</v>
      </c>
      <c r="BH20" s="445">
        <f>BE20-'1011Monthly'!BF20</f>
        <v>0</v>
      </c>
      <c r="BI20" s="421"/>
      <c r="BJ20" s="416"/>
      <c r="BK20" s="420"/>
      <c r="BL20" s="420"/>
      <c r="BM20" s="456"/>
      <c r="BN20" s="419">
        <f t="shared" si="11"/>
        <v>-42</v>
      </c>
      <c r="BO20" s="447">
        <f t="shared" si="12"/>
        <v>-42</v>
      </c>
      <c r="BP20" s="445">
        <f>BM20-'1011Monthly'!BN20</f>
        <v>-42</v>
      </c>
      <c r="BQ20" s="421"/>
      <c r="BR20" s="416"/>
      <c r="BS20" s="420"/>
      <c r="BT20" s="420"/>
      <c r="BU20" s="456"/>
      <c r="BV20" s="419">
        <f t="shared" si="13"/>
        <v>0</v>
      </c>
      <c r="BW20" s="447">
        <f t="shared" si="14"/>
        <v>-42</v>
      </c>
      <c r="BX20" s="445">
        <f>BU20-'1011Monthly'!BV20</f>
        <v>-42</v>
      </c>
      <c r="BY20" s="421"/>
      <c r="BZ20" s="416"/>
      <c r="CA20" s="420"/>
      <c r="CB20" s="420"/>
      <c r="CC20" s="456"/>
      <c r="CD20" s="419">
        <f t="shared" si="15"/>
        <v>0</v>
      </c>
      <c r="CE20" s="447">
        <f t="shared" si="16"/>
        <v>-45</v>
      </c>
      <c r="CF20" s="445">
        <f>CC20-'1011Monthly'!CD20</f>
        <v>-42</v>
      </c>
      <c r="CG20" s="410"/>
    </row>
    <row r="21" spans="1:85">
      <c r="A21" s="415" t="s">
        <v>57</v>
      </c>
      <c r="B21" s="501">
        <v>48</v>
      </c>
      <c r="C21" s="421">
        <v>13</v>
      </c>
      <c r="D21" s="421">
        <v>11</v>
      </c>
      <c r="E21" s="421">
        <v>0</v>
      </c>
      <c r="F21" s="460">
        <f t="shared" si="17"/>
        <v>24</v>
      </c>
      <c r="G21" s="421"/>
      <c r="H21" s="416">
        <v>17</v>
      </c>
      <c r="I21" s="420">
        <v>11</v>
      </c>
      <c r="J21" s="420"/>
      <c r="K21" s="460">
        <f t="shared" si="18"/>
        <v>28</v>
      </c>
      <c r="L21" s="452">
        <f t="shared" si="19"/>
        <v>4</v>
      </c>
      <c r="M21" s="442">
        <f>K21-'1011Monthly'!K21</f>
        <v>12</v>
      </c>
      <c r="N21" s="421"/>
      <c r="O21" s="416">
        <v>17</v>
      </c>
      <c r="P21" s="420">
        <v>11</v>
      </c>
      <c r="Q21" s="420">
        <v>0</v>
      </c>
      <c r="R21" s="460">
        <v>28</v>
      </c>
      <c r="S21" s="452">
        <f t="shared" si="20"/>
        <v>0</v>
      </c>
      <c r="T21" s="442">
        <f>R21-'1011Monthly'!R21</f>
        <v>10</v>
      </c>
      <c r="U21" s="421"/>
      <c r="V21" s="416">
        <v>17</v>
      </c>
      <c r="W21" s="420">
        <v>11</v>
      </c>
      <c r="X21" s="420">
        <v>0</v>
      </c>
      <c r="Y21" s="456">
        <f t="shared" si="0"/>
        <v>28</v>
      </c>
      <c r="Z21" s="452">
        <f t="shared" si="1"/>
        <v>0</v>
      </c>
      <c r="AA21" s="447">
        <f t="shared" si="2"/>
        <v>4</v>
      </c>
      <c r="AB21" s="442">
        <f>Y21-'1011Monthly'!Z21</f>
        <v>10</v>
      </c>
      <c r="AC21" s="421"/>
      <c r="AD21" s="416">
        <v>17</v>
      </c>
      <c r="AE21" s="420">
        <v>11</v>
      </c>
      <c r="AF21" s="420">
        <v>0</v>
      </c>
      <c r="AG21" s="456">
        <v>28</v>
      </c>
      <c r="AH21" s="419">
        <f t="shared" si="3"/>
        <v>0</v>
      </c>
      <c r="AI21" s="447">
        <f t="shared" si="4"/>
        <v>4</v>
      </c>
      <c r="AJ21" s="442">
        <f>AG21-'1011Monthly'!AH21</f>
        <v>10</v>
      </c>
      <c r="AK21" s="421"/>
      <c r="AL21" s="416">
        <v>17</v>
      </c>
      <c r="AM21" s="420">
        <v>11</v>
      </c>
      <c r="AN21" s="420">
        <v>0</v>
      </c>
      <c r="AO21" s="456">
        <v>28</v>
      </c>
      <c r="AP21" s="419">
        <f t="shared" si="5"/>
        <v>0</v>
      </c>
      <c r="AQ21" s="447">
        <f t="shared" si="6"/>
        <v>4</v>
      </c>
      <c r="AR21" s="442">
        <f>AO21-'1011Monthly'!AP21</f>
        <v>10</v>
      </c>
      <c r="AS21" s="421"/>
      <c r="AT21" s="416">
        <v>17</v>
      </c>
      <c r="AU21" s="420">
        <v>11</v>
      </c>
      <c r="AV21" s="420">
        <v>0</v>
      </c>
      <c r="AW21" s="456">
        <v>28</v>
      </c>
      <c r="AX21" s="419">
        <f t="shared" si="7"/>
        <v>0</v>
      </c>
      <c r="AY21" s="447">
        <f t="shared" si="8"/>
        <v>4</v>
      </c>
      <c r="AZ21" s="442">
        <f>AW21-'1011Monthly'!AX21</f>
        <v>10</v>
      </c>
      <c r="BA21" s="421"/>
      <c r="BB21" s="416">
        <v>16</v>
      </c>
      <c r="BC21" s="420">
        <v>11</v>
      </c>
      <c r="BD21" s="420">
        <v>0</v>
      </c>
      <c r="BE21" s="456">
        <v>27</v>
      </c>
      <c r="BF21" s="419">
        <f t="shared" si="9"/>
        <v>-1</v>
      </c>
      <c r="BG21" s="447">
        <f t="shared" si="10"/>
        <v>3</v>
      </c>
      <c r="BH21" s="442">
        <f>BE21-'1011Monthly'!BF21</f>
        <v>10</v>
      </c>
      <c r="BI21" s="421"/>
      <c r="BJ21" s="416"/>
      <c r="BK21" s="420"/>
      <c r="BL21" s="420"/>
      <c r="BM21" s="456"/>
      <c r="BN21" s="419">
        <f t="shared" si="11"/>
        <v>-27</v>
      </c>
      <c r="BO21" s="447">
        <f t="shared" si="12"/>
        <v>-24</v>
      </c>
      <c r="BP21" s="442">
        <f>BM21-'1011Monthly'!BN21</f>
        <v>-16</v>
      </c>
      <c r="BQ21" s="421"/>
      <c r="BR21" s="416"/>
      <c r="BS21" s="420"/>
      <c r="BT21" s="420"/>
      <c r="BU21" s="456"/>
      <c r="BV21" s="419">
        <f t="shared" si="13"/>
        <v>0</v>
      </c>
      <c r="BW21" s="447">
        <f t="shared" si="14"/>
        <v>-24</v>
      </c>
      <c r="BX21" s="442">
        <f>BU21-'1011Monthly'!BV21</f>
        <v>-16</v>
      </c>
      <c r="BY21" s="421"/>
      <c r="BZ21" s="416"/>
      <c r="CA21" s="420"/>
      <c r="CB21" s="420"/>
      <c r="CC21" s="456"/>
      <c r="CD21" s="419">
        <f t="shared" si="15"/>
        <v>0</v>
      </c>
      <c r="CE21" s="447">
        <f t="shared" si="16"/>
        <v>-28</v>
      </c>
      <c r="CF21" s="442">
        <f>CC21-'1011Monthly'!CD21</f>
        <v>-16</v>
      </c>
      <c r="CG21" s="410"/>
    </row>
    <row r="22" spans="1:85">
      <c r="A22" s="415" t="s">
        <v>240</v>
      </c>
      <c r="B22" s="501">
        <v>48</v>
      </c>
      <c r="C22" s="421">
        <v>9</v>
      </c>
      <c r="D22" s="421">
        <v>8</v>
      </c>
      <c r="E22" s="421">
        <v>9</v>
      </c>
      <c r="F22" s="460">
        <f t="shared" si="17"/>
        <v>26</v>
      </c>
      <c r="G22" s="421"/>
      <c r="H22" s="416">
        <v>11</v>
      </c>
      <c r="I22" s="420">
        <v>8</v>
      </c>
      <c r="J22" s="426">
        <v>9</v>
      </c>
      <c r="K22" s="460">
        <f t="shared" si="18"/>
        <v>28</v>
      </c>
      <c r="L22" s="452">
        <f t="shared" si="19"/>
        <v>2</v>
      </c>
      <c r="M22" s="442">
        <f>K22-'1011Monthly'!K22</f>
        <v>0</v>
      </c>
      <c r="N22" s="421"/>
      <c r="O22" s="416">
        <v>11</v>
      </c>
      <c r="P22" s="420">
        <v>8</v>
      </c>
      <c r="Q22" s="426">
        <v>9</v>
      </c>
      <c r="R22" s="460">
        <v>28</v>
      </c>
      <c r="S22" s="452">
        <f t="shared" si="20"/>
        <v>0</v>
      </c>
      <c r="T22" s="442">
        <f>R22-'1011Monthly'!R22</f>
        <v>-1</v>
      </c>
      <c r="U22" s="421"/>
      <c r="V22" s="416">
        <v>11</v>
      </c>
      <c r="W22" s="420">
        <v>8</v>
      </c>
      <c r="X22" s="426">
        <v>9</v>
      </c>
      <c r="Y22" s="456">
        <f t="shared" si="0"/>
        <v>28</v>
      </c>
      <c r="Z22" s="452">
        <f t="shared" si="1"/>
        <v>0</v>
      </c>
      <c r="AA22" s="447">
        <f t="shared" si="2"/>
        <v>2</v>
      </c>
      <c r="AB22" s="442">
        <f>Y22-'1011Monthly'!Z22</f>
        <v>-2</v>
      </c>
      <c r="AC22" s="421"/>
      <c r="AD22" s="416">
        <v>12</v>
      </c>
      <c r="AE22" s="420">
        <v>8</v>
      </c>
      <c r="AF22" s="426">
        <v>9</v>
      </c>
      <c r="AG22" s="456">
        <v>29</v>
      </c>
      <c r="AH22" s="419">
        <f t="shared" si="3"/>
        <v>1</v>
      </c>
      <c r="AI22" s="447">
        <f t="shared" si="4"/>
        <v>3</v>
      </c>
      <c r="AJ22" s="442">
        <f>AG22-'1011Monthly'!AH22</f>
        <v>0</v>
      </c>
      <c r="AK22" s="421"/>
      <c r="AL22" s="416">
        <v>13</v>
      </c>
      <c r="AM22" s="420">
        <v>8</v>
      </c>
      <c r="AN22" s="426">
        <v>9</v>
      </c>
      <c r="AO22" s="456">
        <v>30</v>
      </c>
      <c r="AP22" s="419">
        <f t="shared" si="5"/>
        <v>1</v>
      </c>
      <c r="AQ22" s="447">
        <f t="shared" si="6"/>
        <v>4</v>
      </c>
      <c r="AR22" s="442">
        <f>AO22-'1011Monthly'!AP22</f>
        <v>1</v>
      </c>
      <c r="AS22" s="421"/>
      <c r="AT22" s="416">
        <v>13</v>
      </c>
      <c r="AU22" s="420">
        <v>7</v>
      </c>
      <c r="AV22" s="426">
        <v>8</v>
      </c>
      <c r="AW22" s="456">
        <v>28</v>
      </c>
      <c r="AX22" s="419">
        <f t="shared" si="7"/>
        <v>-2</v>
      </c>
      <c r="AY22" s="484">
        <f t="shared" si="8"/>
        <v>2</v>
      </c>
      <c r="AZ22" s="442">
        <f>AW22-'1011Monthly'!AX22</f>
        <v>-1</v>
      </c>
      <c r="BA22" s="485"/>
      <c r="BB22" s="416">
        <v>13</v>
      </c>
      <c r="BC22" s="420">
        <v>7</v>
      </c>
      <c r="BD22" s="426">
        <v>8</v>
      </c>
      <c r="BE22" s="456">
        <v>28</v>
      </c>
      <c r="BF22" s="419">
        <f t="shared" si="9"/>
        <v>0</v>
      </c>
      <c r="BG22" s="447">
        <f t="shared" si="10"/>
        <v>2</v>
      </c>
      <c r="BH22" s="442">
        <f>BE22-'1011Monthly'!BF22</f>
        <v>0</v>
      </c>
      <c r="BI22" s="421"/>
      <c r="BJ22" s="416"/>
      <c r="BK22" s="420"/>
      <c r="BL22" s="426"/>
      <c r="BM22" s="456"/>
      <c r="BN22" s="419">
        <f t="shared" si="11"/>
        <v>-28</v>
      </c>
      <c r="BO22" s="447">
        <f t="shared" si="12"/>
        <v>-26</v>
      </c>
      <c r="BP22" s="442">
        <f>BM22-'1011Monthly'!BN22</f>
        <v>-27</v>
      </c>
      <c r="BQ22" s="421"/>
      <c r="BR22" s="416"/>
      <c r="BS22" s="420"/>
      <c r="BT22" s="426"/>
      <c r="BU22" s="456"/>
      <c r="BV22" s="419">
        <f t="shared" si="13"/>
        <v>0</v>
      </c>
      <c r="BW22" s="447">
        <f t="shared" si="14"/>
        <v>-26</v>
      </c>
      <c r="BX22" s="442">
        <f>BU22-'1011Monthly'!BV22</f>
        <v>-27</v>
      </c>
      <c r="BY22" s="421"/>
      <c r="BZ22" s="416"/>
      <c r="CA22" s="420"/>
      <c r="CB22" s="426"/>
      <c r="CC22" s="456"/>
      <c r="CD22" s="419">
        <f t="shared" si="15"/>
        <v>0</v>
      </c>
      <c r="CE22" s="447">
        <f t="shared" si="16"/>
        <v>-28</v>
      </c>
      <c r="CF22" s="442">
        <f>CC22-'1011Monthly'!CD22</f>
        <v>-27</v>
      </c>
      <c r="CG22" s="410"/>
    </row>
    <row r="23" spans="1:85">
      <c r="A23" s="415" t="s">
        <v>93</v>
      </c>
      <c r="B23" s="501">
        <v>48</v>
      </c>
      <c r="C23" s="427">
        <v>18</v>
      </c>
      <c r="D23" s="427">
        <v>23</v>
      </c>
      <c r="E23" s="427">
        <v>0</v>
      </c>
      <c r="F23" s="461">
        <f t="shared" si="17"/>
        <v>41</v>
      </c>
      <c r="G23" s="421"/>
      <c r="H23" s="416">
        <v>23</v>
      </c>
      <c r="I23" s="424">
        <v>20</v>
      </c>
      <c r="J23" s="426"/>
      <c r="K23" s="460">
        <f t="shared" si="18"/>
        <v>43</v>
      </c>
      <c r="L23" s="452">
        <f t="shared" si="19"/>
        <v>2</v>
      </c>
      <c r="M23" s="442">
        <f>K23-'1011Monthly'!K23</f>
        <v>3</v>
      </c>
      <c r="N23" s="421"/>
      <c r="O23" s="416">
        <v>23</v>
      </c>
      <c r="P23" s="424">
        <v>20</v>
      </c>
      <c r="Q23" s="426">
        <v>0</v>
      </c>
      <c r="R23" s="461">
        <v>43</v>
      </c>
      <c r="S23" s="453">
        <f t="shared" si="20"/>
        <v>0</v>
      </c>
      <c r="T23" s="442">
        <f>R23-'1011Monthly'!R23</f>
        <v>5</v>
      </c>
      <c r="U23" s="421"/>
      <c r="V23" s="416">
        <v>23</v>
      </c>
      <c r="W23" s="424">
        <v>20</v>
      </c>
      <c r="X23" s="426">
        <v>0</v>
      </c>
      <c r="Y23" s="457">
        <f t="shared" si="0"/>
        <v>43</v>
      </c>
      <c r="Z23" s="453">
        <f t="shared" si="1"/>
        <v>0</v>
      </c>
      <c r="AA23" s="448">
        <f t="shared" si="2"/>
        <v>2</v>
      </c>
      <c r="AB23" s="442">
        <f>Y23-'1011Monthly'!Z23</f>
        <v>5</v>
      </c>
      <c r="AC23" s="421"/>
      <c r="AD23" s="416">
        <v>22</v>
      </c>
      <c r="AE23" s="424">
        <v>20</v>
      </c>
      <c r="AF23" s="426">
        <v>0</v>
      </c>
      <c r="AG23" s="457">
        <v>42</v>
      </c>
      <c r="AH23" s="425">
        <f t="shared" si="3"/>
        <v>-1</v>
      </c>
      <c r="AI23" s="448">
        <f t="shared" si="4"/>
        <v>1</v>
      </c>
      <c r="AJ23" s="442">
        <f>AG23-'1011Monthly'!AH23</f>
        <v>5</v>
      </c>
      <c r="AK23" s="421"/>
      <c r="AL23" s="416">
        <v>22</v>
      </c>
      <c r="AM23" s="424">
        <v>19</v>
      </c>
      <c r="AN23" s="426">
        <v>0</v>
      </c>
      <c r="AO23" s="457">
        <v>41</v>
      </c>
      <c r="AP23" s="425">
        <f t="shared" si="5"/>
        <v>-1</v>
      </c>
      <c r="AQ23" s="448">
        <f t="shared" si="6"/>
        <v>0</v>
      </c>
      <c r="AR23" s="442">
        <f>AO23-'1011Monthly'!AP23</f>
        <v>4</v>
      </c>
      <c r="AS23" s="421"/>
      <c r="AT23" s="416">
        <v>21</v>
      </c>
      <c r="AU23" s="424">
        <v>19</v>
      </c>
      <c r="AV23" s="426">
        <v>0</v>
      </c>
      <c r="AW23" s="457">
        <v>40</v>
      </c>
      <c r="AX23" s="425">
        <f t="shared" si="7"/>
        <v>-1</v>
      </c>
      <c r="AY23" s="448">
        <f t="shared" si="8"/>
        <v>-1</v>
      </c>
      <c r="AZ23" s="442">
        <f>AW23-'1011Monthly'!AX23</f>
        <v>6</v>
      </c>
      <c r="BA23" s="421"/>
      <c r="BB23" s="416">
        <v>21</v>
      </c>
      <c r="BC23" s="424">
        <v>19</v>
      </c>
      <c r="BD23" s="426">
        <v>0</v>
      </c>
      <c r="BE23" s="457">
        <v>40</v>
      </c>
      <c r="BF23" s="425">
        <f t="shared" si="9"/>
        <v>0</v>
      </c>
      <c r="BG23" s="448">
        <f t="shared" si="10"/>
        <v>-1</v>
      </c>
      <c r="BH23" s="442">
        <f>BE23-'1011Monthly'!BF23</f>
        <v>6</v>
      </c>
      <c r="BI23" s="421"/>
      <c r="BJ23" s="416"/>
      <c r="BK23" s="424"/>
      <c r="BL23" s="426"/>
      <c r="BM23" s="457"/>
      <c r="BN23" s="425">
        <f t="shared" si="11"/>
        <v>-40</v>
      </c>
      <c r="BO23" s="448">
        <f t="shared" si="12"/>
        <v>-41</v>
      </c>
      <c r="BP23" s="442">
        <f>BM23-'1011Monthly'!BN23</f>
        <v>-33</v>
      </c>
      <c r="BQ23" s="421"/>
      <c r="BR23" s="416"/>
      <c r="BS23" s="424"/>
      <c r="BT23" s="426"/>
      <c r="BU23" s="457"/>
      <c r="BV23" s="425">
        <f t="shared" si="13"/>
        <v>0</v>
      </c>
      <c r="BW23" s="448">
        <f t="shared" si="14"/>
        <v>-41</v>
      </c>
      <c r="BX23" s="442">
        <f>BU23-'1011Monthly'!BV23</f>
        <v>-32</v>
      </c>
      <c r="BY23" s="421"/>
      <c r="BZ23" s="416"/>
      <c r="CA23" s="424"/>
      <c r="CB23" s="426"/>
      <c r="CC23" s="457"/>
      <c r="CD23" s="425">
        <f t="shared" si="15"/>
        <v>0</v>
      </c>
      <c r="CE23" s="448">
        <f t="shared" si="16"/>
        <v>-43</v>
      </c>
      <c r="CF23" s="442">
        <f>CC23-'1011Monthly'!CD23</f>
        <v>-32</v>
      </c>
      <c r="CG23" s="410"/>
    </row>
    <row r="24" spans="1:85" ht="14.4" thickBot="1">
      <c r="A24" s="428" t="s">
        <v>110</v>
      </c>
      <c r="B24" s="503">
        <f t="shared" ref="B24:J24" si="21">SUM(B5:B23)</f>
        <v>1008</v>
      </c>
      <c r="C24" s="429">
        <f t="shared" si="21"/>
        <v>343</v>
      </c>
      <c r="D24" s="429">
        <f t="shared" si="21"/>
        <v>286</v>
      </c>
      <c r="E24" s="429">
        <f t="shared" si="21"/>
        <v>167</v>
      </c>
      <c r="F24" s="464">
        <f t="shared" si="21"/>
        <v>796</v>
      </c>
      <c r="G24" s="421"/>
      <c r="H24" s="467">
        <f>SUM(H5:H23)</f>
        <v>353</v>
      </c>
      <c r="I24" s="430">
        <f t="shared" si="21"/>
        <v>268</v>
      </c>
      <c r="J24" s="430">
        <f t="shared" si="21"/>
        <v>159</v>
      </c>
      <c r="K24" s="458">
        <f>SUM(H24:J24)</f>
        <v>780</v>
      </c>
      <c r="L24" s="454">
        <f t="shared" si="19"/>
        <v>-16</v>
      </c>
      <c r="M24" s="489">
        <f>K24-'1011Monthly'!K24</f>
        <v>39</v>
      </c>
      <c r="N24" s="471"/>
      <c r="O24" s="430">
        <f>SUM(O5:O23)</f>
        <v>349</v>
      </c>
      <c r="P24" s="430">
        <f>SUM(P5:P23)</f>
        <v>264</v>
      </c>
      <c r="Q24" s="430">
        <f>SUM(Q5:Q23)</f>
        <v>159</v>
      </c>
      <c r="R24" s="458">
        <f>SUM(R5:R23)</f>
        <v>772</v>
      </c>
      <c r="S24" s="454">
        <f>R24-K24</f>
        <v>-8</v>
      </c>
      <c r="T24" s="489">
        <f>R24-'1011Monthly'!R24</f>
        <v>41</v>
      </c>
      <c r="U24" s="471"/>
      <c r="V24" s="430">
        <f>SUM(V5:V23)</f>
        <v>346</v>
      </c>
      <c r="W24" s="430">
        <f>SUM(W5:W23)</f>
        <v>263</v>
      </c>
      <c r="X24" s="430">
        <f>SUM(X5:X23)</f>
        <v>158</v>
      </c>
      <c r="Y24" s="458">
        <f>SUM(Y5:Y23)</f>
        <v>767</v>
      </c>
      <c r="Z24" s="454">
        <f t="shared" si="1"/>
        <v>-5</v>
      </c>
      <c r="AA24" s="449">
        <f t="shared" si="2"/>
        <v>-29</v>
      </c>
      <c r="AB24" s="489">
        <f>Y24-'1011Monthly'!Z24</f>
        <v>39</v>
      </c>
      <c r="AC24" s="471"/>
      <c r="AD24" s="430">
        <f>SUM(AD5:AD23)</f>
        <v>343</v>
      </c>
      <c r="AE24" s="430">
        <f>SUM(AE5:AE23)</f>
        <v>262</v>
      </c>
      <c r="AF24" s="430">
        <f>SUM(AF5:AF23)</f>
        <v>158</v>
      </c>
      <c r="AG24" s="458">
        <f>SUM(AG5:AG23)</f>
        <v>763</v>
      </c>
      <c r="AH24" s="431">
        <f t="shared" si="3"/>
        <v>-4</v>
      </c>
      <c r="AI24" s="449">
        <f t="shared" si="4"/>
        <v>-33</v>
      </c>
      <c r="AJ24" s="489">
        <f>AG24-'1011Monthly'!AH24</f>
        <v>37</v>
      </c>
      <c r="AK24" s="471"/>
      <c r="AL24" s="430">
        <f>SUM(AL5:AL23)</f>
        <v>349</v>
      </c>
      <c r="AM24" s="430">
        <f>SUM(AM5:AM23)</f>
        <v>258</v>
      </c>
      <c r="AN24" s="430">
        <f>SUM(AN5:AN23)</f>
        <v>157</v>
      </c>
      <c r="AO24" s="458">
        <f>SUM(AO5:AO23)</f>
        <v>764</v>
      </c>
      <c r="AP24" s="431">
        <f t="shared" si="5"/>
        <v>1</v>
      </c>
      <c r="AQ24" s="449">
        <f t="shared" si="6"/>
        <v>-32</v>
      </c>
      <c r="AR24" s="489">
        <f>AO24-'1011Monthly'!AP24</f>
        <v>41</v>
      </c>
      <c r="AS24" s="471"/>
      <c r="AT24" s="430">
        <f>SUM(AT5:AT23)</f>
        <v>347</v>
      </c>
      <c r="AU24" s="430">
        <f>SUM(AU5:AU23)</f>
        <v>252</v>
      </c>
      <c r="AV24" s="430">
        <f>SUM(AV5:AV23)</f>
        <v>157</v>
      </c>
      <c r="AW24" s="458">
        <f>SUM(AW5:AW23)</f>
        <v>756</v>
      </c>
      <c r="AX24" s="431">
        <f t="shared" si="7"/>
        <v>-8</v>
      </c>
      <c r="AY24" s="449">
        <f t="shared" si="8"/>
        <v>-40</v>
      </c>
      <c r="AZ24" s="489">
        <f>AW24-'1011Monthly'!AX24</f>
        <v>51</v>
      </c>
      <c r="BA24" s="471"/>
      <c r="BB24" s="430">
        <f>SUM(BB5:BB23)</f>
        <v>348</v>
      </c>
      <c r="BC24" s="430">
        <f>SUM(BC5:BC23)</f>
        <v>250</v>
      </c>
      <c r="BD24" s="430">
        <f>SUM(BD5:BD23)</f>
        <v>157</v>
      </c>
      <c r="BE24" s="458">
        <v>755</v>
      </c>
      <c r="BF24" s="431">
        <f t="shared" si="9"/>
        <v>-1</v>
      </c>
      <c r="BG24" s="449">
        <f t="shared" si="10"/>
        <v>-41</v>
      </c>
      <c r="BH24" s="489">
        <f>BE24-'1011Monthly'!BF24</f>
        <v>51</v>
      </c>
      <c r="BI24" s="471"/>
      <c r="BJ24" s="430">
        <f>SUM(BJ5:BJ23)</f>
        <v>0</v>
      </c>
      <c r="BK24" s="430">
        <f>SUM(BK5:BK23)</f>
        <v>0</v>
      </c>
      <c r="BL24" s="430">
        <f>SUM(BL5:BL23)</f>
        <v>0</v>
      </c>
      <c r="BM24" s="458">
        <f>SUM(BM5:BM23)</f>
        <v>0</v>
      </c>
      <c r="BN24" s="431">
        <f t="shared" si="11"/>
        <v>-755</v>
      </c>
      <c r="BO24" s="449">
        <f t="shared" si="12"/>
        <v>-796</v>
      </c>
      <c r="BP24" s="489">
        <f>BM24-'1011Monthly'!BN24</f>
        <v>-697</v>
      </c>
      <c r="BQ24" s="471"/>
      <c r="BR24" s="430">
        <f>SUM(BR5:BR23)</f>
        <v>0</v>
      </c>
      <c r="BS24" s="430">
        <f>SUM(BS5:BS23)</f>
        <v>0</v>
      </c>
      <c r="BT24" s="430">
        <f>SUM(BT5:BT23)</f>
        <v>0</v>
      </c>
      <c r="BU24" s="458">
        <f>SUM(BU5:BU23)</f>
        <v>0</v>
      </c>
      <c r="BV24" s="431">
        <f t="shared" si="13"/>
        <v>0</v>
      </c>
      <c r="BW24" s="449">
        <f t="shared" si="14"/>
        <v>-796</v>
      </c>
      <c r="BX24" s="489">
        <f>BU24-'1011Monthly'!BV24</f>
        <v>-694</v>
      </c>
      <c r="BY24" s="471"/>
      <c r="BZ24" s="430"/>
      <c r="CA24" s="430"/>
      <c r="CB24" s="430"/>
      <c r="CC24" s="458"/>
      <c r="CD24" s="431">
        <f t="shared" si="15"/>
        <v>0</v>
      </c>
      <c r="CE24" s="449">
        <f t="shared" si="16"/>
        <v>-780</v>
      </c>
      <c r="CF24" s="489">
        <f>CC24-'1011Monthly'!CD24</f>
        <v>-694</v>
      </c>
      <c r="CG24" s="410"/>
    </row>
    <row r="25" spans="1:85" ht="9" customHeight="1" thickTop="1" thickBot="1">
      <c r="A25" s="410"/>
      <c r="B25" s="507"/>
      <c r="C25" s="508"/>
      <c r="D25" s="509"/>
      <c r="E25" s="509"/>
      <c r="F25" s="510"/>
      <c r="H25" s="510"/>
      <c r="I25" s="510"/>
      <c r="J25" s="510"/>
      <c r="K25" s="510"/>
      <c r="L25" s="511"/>
      <c r="M25" s="510"/>
      <c r="O25" s="512"/>
      <c r="P25" s="513"/>
      <c r="Q25" s="513"/>
      <c r="R25" s="513"/>
      <c r="S25" s="514"/>
      <c r="T25" s="515"/>
      <c r="V25" s="512"/>
      <c r="W25" s="513"/>
      <c r="X25" s="513"/>
      <c r="Y25" s="513"/>
      <c r="Z25" s="514"/>
      <c r="AA25" s="514"/>
      <c r="AB25" s="515"/>
      <c r="AD25" s="512"/>
      <c r="AE25" s="513"/>
      <c r="AF25" s="513"/>
      <c r="AG25" s="513"/>
      <c r="AH25" s="514"/>
      <c r="AI25" s="514"/>
      <c r="AJ25" s="515"/>
      <c r="AL25" s="512"/>
      <c r="AM25" s="513"/>
      <c r="AN25" s="513"/>
      <c r="AO25" s="513"/>
      <c r="AP25" s="514"/>
      <c r="AQ25" s="514"/>
      <c r="AR25" s="515"/>
      <c r="AT25" s="512"/>
      <c r="AU25" s="513"/>
      <c r="AV25" s="513"/>
      <c r="AW25" s="513"/>
      <c r="AX25" s="514"/>
      <c r="AY25" s="514"/>
      <c r="AZ25" s="515"/>
      <c r="BB25" s="512"/>
      <c r="BC25" s="513"/>
      <c r="BD25" s="513"/>
      <c r="BE25" s="513"/>
      <c r="BF25" s="514"/>
      <c r="BG25" s="514"/>
      <c r="BH25" s="515"/>
      <c r="BJ25" s="512"/>
      <c r="BK25" s="513"/>
      <c r="BL25" s="513"/>
      <c r="BM25" s="513"/>
      <c r="BN25" s="514"/>
      <c r="BO25" s="514"/>
      <c r="BP25" s="515"/>
      <c r="BR25" s="512"/>
      <c r="BS25" s="513"/>
      <c r="BT25" s="513"/>
      <c r="BU25" s="513"/>
      <c r="BV25" s="514"/>
      <c r="BW25" s="514"/>
      <c r="BX25" s="515"/>
      <c r="BZ25" s="410"/>
      <c r="CA25" s="513"/>
      <c r="CB25" s="513"/>
      <c r="CC25" s="513"/>
      <c r="CD25" s="514"/>
      <c r="CE25" s="514"/>
      <c r="CF25" s="509"/>
      <c r="CG25" s="410"/>
    </row>
    <row r="26" spans="1:85" ht="14.4" thickTop="1">
      <c r="A26" s="516" t="s">
        <v>167</v>
      </c>
      <c r="B26" s="517"/>
      <c r="C26" s="642"/>
      <c r="D26" s="643"/>
      <c r="E26" s="643"/>
      <c r="F26" s="643"/>
      <c r="G26" s="472"/>
      <c r="H26" s="644">
        <v>40808</v>
      </c>
      <c r="I26" s="644"/>
      <c r="J26" s="644"/>
      <c r="K26" s="644"/>
      <c r="L26" s="644"/>
      <c r="M26" s="645"/>
      <c r="N26" s="472"/>
      <c r="O26" s="631" t="s">
        <v>261</v>
      </c>
      <c r="P26" s="632"/>
      <c r="Q26" s="632"/>
      <c r="R26" s="632"/>
      <c r="S26" s="632"/>
      <c r="T26" s="633"/>
      <c r="U26" s="472"/>
      <c r="V26" s="634" t="s">
        <v>262</v>
      </c>
      <c r="W26" s="635"/>
      <c r="X26" s="635"/>
      <c r="Y26" s="635"/>
      <c r="Z26" s="635"/>
      <c r="AA26" s="635"/>
      <c r="AB26" s="636"/>
      <c r="AC26" s="472"/>
      <c r="AD26" s="631" t="s">
        <v>263</v>
      </c>
      <c r="AE26" s="632"/>
      <c r="AF26" s="632"/>
      <c r="AG26" s="632"/>
      <c r="AH26" s="632"/>
      <c r="AI26" s="632"/>
      <c r="AJ26" s="633"/>
      <c r="AK26" s="472"/>
      <c r="AL26" s="634" t="s">
        <v>264</v>
      </c>
      <c r="AM26" s="635"/>
      <c r="AN26" s="635"/>
      <c r="AO26" s="635"/>
      <c r="AP26" s="635"/>
      <c r="AQ26" s="635"/>
      <c r="AR26" s="636"/>
      <c r="AS26" s="472"/>
      <c r="AT26" s="631" t="s">
        <v>265</v>
      </c>
      <c r="AU26" s="632"/>
      <c r="AV26" s="632"/>
      <c r="AW26" s="632"/>
      <c r="AX26" s="632"/>
      <c r="AY26" s="632"/>
      <c r="AZ26" s="633"/>
      <c r="BA26" s="472"/>
      <c r="BB26" s="634" t="s">
        <v>266</v>
      </c>
      <c r="BC26" s="635"/>
      <c r="BD26" s="635"/>
      <c r="BE26" s="635"/>
      <c r="BF26" s="635"/>
      <c r="BG26" s="635"/>
      <c r="BH26" s="636"/>
      <c r="BI26" s="472"/>
      <c r="BJ26" s="631"/>
      <c r="BK26" s="632"/>
      <c r="BL26" s="632"/>
      <c r="BM26" s="632"/>
      <c r="BN26" s="632"/>
      <c r="BO26" s="632"/>
      <c r="BP26" s="633"/>
      <c r="BQ26" s="472"/>
      <c r="BR26" s="634"/>
      <c r="BS26" s="635"/>
      <c r="BT26" s="635"/>
      <c r="BU26" s="635"/>
      <c r="BV26" s="635"/>
      <c r="BW26" s="635"/>
      <c r="BX26" s="636"/>
      <c r="BY26" s="472"/>
      <c r="BZ26" s="637"/>
      <c r="CA26" s="632"/>
      <c r="CB26" s="632"/>
      <c r="CC26" s="632"/>
      <c r="CD26" s="632"/>
      <c r="CE26" s="632"/>
      <c r="CF26" s="633"/>
      <c r="CG26" s="410"/>
    </row>
    <row r="27" spans="1:85" ht="12.75" customHeight="1">
      <c r="A27" s="638" t="s">
        <v>74</v>
      </c>
      <c r="B27" s="499"/>
      <c r="C27" s="640" t="s">
        <v>76</v>
      </c>
      <c r="D27" s="641"/>
      <c r="E27" s="641"/>
      <c r="F27" s="497"/>
      <c r="G27" s="495"/>
      <c r="H27" s="627" t="s">
        <v>76</v>
      </c>
      <c r="I27" s="627"/>
      <c r="J27" s="628"/>
      <c r="K27" s="620" t="s">
        <v>13</v>
      </c>
      <c r="L27" s="629" t="s">
        <v>120</v>
      </c>
      <c r="M27" s="624" t="s">
        <v>221</v>
      </c>
      <c r="N27" s="473"/>
      <c r="O27" s="626" t="s">
        <v>76</v>
      </c>
      <c r="P27" s="627"/>
      <c r="Q27" s="628"/>
      <c r="R27" s="620" t="s">
        <v>13</v>
      </c>
      <c r="S27" s="629" t="s">
        <v>120</v>
      </c>
      <c r="T27" s="624" t="s">
        <v>221</v>
      </c>
      <c r="U27" s="473"/>
      <c r="V27" s="626" t="s">
        <v>76</v>
      </c>
      <c r="W27" s="627"/>
      <c r="X27" s="628"/>
      <c r="Y27" s="620" t="s">
        <v>13</v>
      </c>
      <c r="Z27" s="629" t="s">
        <v>120</v>
      </c>
      <c r="AA27" s="622" t="s">
        <v>121</v>
      </c>
      <c r="AB27" s="624" t="s">
        <v>221</v>
      </c>
      <c r="AC27" s="473"/>
      <c r="AD27" s="626" t="s">
        <v>76</v>
      </c>
      <c r="AE27" s="627"/>
      <c r="AF27" s="628"/>
      <c r="AG27" s="620" t="s">
        <v>13</v>
      </c>
      <c r="AH27" s="610" t="s">
        <v>120</v>
      </c>
      <c r="AI27" s="622" t="s">
        <v>121</v>
      </c>
      <c r="AJ27" s="624" t="s">
        <v>221</v>
      </c>
      <c r="AK27" s="473"/>
      <c r="AL27" s="626" t="s">
        <v>76</v>
      </c>
      <c r="AM27" s="627"/>
      <c r="AN27" s="628"/>
      <c r="AO27" s="620" t="s">
        <v>13</v>
      </c>
      <c r="AP27" s="610" t="s">
        <v>120</v>
      </c>
      <c r="AQ27" s="622" t="s">
        <v>121</v>
      </c>
      <c r="AR27" s="624" t="s">
        <v>221</v>
      </c>
      <c r="AS27" s="473"/>
      <c r="AT27" s="626" t="s">
        <v>76</v>
      </c>
      <c r="AU27" s="627"/>
      <c r="AV27" s="628"/>
      <c r="AW27" s="620" t="s">
        <v>13</v>
      </c>
      <c r="AX27" s="610" t="s">
        <v>120</v>
      </c>
      <c r="AY27" s="622" t="s">
        <v>121</v>
      </c>
      <c r="AZ27" s="624" t="s">
        <v>221</v>
      </c>
      <c r="BA27" s="473"/>
      <c r="BB27" s="626" t="s">
        <v>76</v>
      </c>
      <c r="BC27" s="627"/>
      <c r="BD27" s="628"/>
      <c r="BE27" s="620" t="s">
        <v>13</v>
      </c>
      <c r="BF27" s="610" t="s">
        <v>120</v>
      </c>
      <c r="BG27" s="622" t="s">
        <v>121</v>
      </c>
      <c r="BH27" s="624" t="s">
        <v>221</v>
      </c>
      <c r="BI27" s="473"/>
      <c r="BJ27" s="626" t="s">
        <v>76</v>
      </c>
      <c r="BK27" s="627"/>
      <c r="BL27" s="628"/>
      <c r="BM27" s="620" t="s">
        <v>13</v>
      </c>
      <c r="BN27" s="610" t="s">
        <v>120</v>
      </c>
      <c r="BO27" s="622" t="s">
        <v>121</v>
      </c>
      <c r="BP27" s="624" t="s">
        <v>221</v>
      </c>
      <c r="BQ27" s="473"/>
      <c r="BR27" s="626" t="s">
        <v>76</v>
      </c>
      <c r="BS27" s="627"/>
      <c r="BT27" s="628"/>
      <c r="BU27" s="620" t="s">
        <v>13</v>
      </c>
      <c r="BV27" s="610" t="s">
        <v>120</v>
      </c>
      <c r="BW27" s="622" t="s">
        <v>121</v>
      </c>
      <c r="BX27" s="624" t="s">
        <v>221</v>
      </c>
      <c r="BY27" s="473"/>
      <c r="BZ27" s="626" t="s">
        <v>76</v>
      </c>
      <c r="CA27" s="627"/>
      <c r="CB27" s="628"/>
      <c r="CC27" s="620" t="s">
        <v>13</v>
      </c>
      <c r="CD27" s="610" t="s">
        <v>120</v>
      </c>
      <c r="CE27" s="622" t="s">
        <v>121</v>
      </c>
      <c r="CF27" s="624" t="s">
        <v>221</v>
      </c>
      <c r="CG27" s="410"/>
    </row>
    <row r="28" spans="1:85">
      <c r="A28" s="639" t="s">
        <v>74</v>
      </c>
      <c r="B28" s="500" t="s">
        <v>12</v>
      </c>
      <c r="C28" s="432" t="s">
        <v>71</v>
      </c>
      <c r="D28" s="432" t="s">
        <v>72</v>
      </c>
      <c r="E28" s="493" t="s">
        <v>73</v>
      </c>
      <c r="F28" s="498" t="s">
        <v>13</v>
      </c>
      <c r="G28" s="496"/>
      <c r="H28" s="441" t="s">
        <v>71</v>
      </c>
      <c r="I28" s="412" t="s">
        <v>72</v>
      </c>
      <c r="J28" s="412" t="s">
        <v>73</v>
      </c>
      <c r="K28" s="621" t="s">
        <v>13</v>
      </c>
      <c r="L28" s="630"/>
      <c r="M28" s="625"/>
      <c r="N28" s="474"/>
      <c r="O28" s="412" t="s">
        <v>71</v>
      </c>
      <c r="P28" s="412" t="s">
        <v>72</v>
      </c>
      <c r="Q28" s="412" t="s">
        <v>73</v>
      </c>
      <c r="R28" s="621" t="s">
        <v>13</v>
      </c>
      <c r="S28" s="630"/>
      <c r="T28" s="625"/>
      <c r="U28" s="474"/>
      <c r="V28" s="412" t="s">
        <v>71</v>
      </c>
      <c r="W28" s="412" t="s">
        <v>72</v>
      </c>
      <c r="X28" s="412" t="s">
        <v>73</v>
      </c>
      <c r="Y28" s="621" t="s">
        <v>13</v>
      </c>
      <c r="Z28" s="630"/>
      <c r="AA28" s="623"/>
      <c r="AB28" s="625"/>
      <c r="AC28" s="474"/>
      <c r="AD28" s="412" t="s">
        <v>71</v>
      </c>
      <c r="AE28" s="412" t="s">
        <v>72</v>
      </c>
      <c r="AF28" s="412" t="s">
        <v>73</v>
      </c>
      <c r="AG28" s="621" t="s">
        <v>13</v>
      </c>
      <c r="AH28" s="611"/>
      <c r="AI28" s="623"/>
      <c r="AJ28" s="625"/>
      <c r="AK28" s="474"/>
      <c r="AL28" s="412" t="s">
        <v>71</v>
      </c>
      <c r="AM28" s="412" t="s">
        <v>72</v>
      </c>
      <c r="AN28" s="412" t="s">
        <v>73</v>
      </c>
      <c r="AO28" s="621" t="s">
        <v>13</v>
      </c>
      <c r="AP28" s="611"/>
      <c r="AQ28" s="623"/>
      <c r="AR28" s="625"/>
      <c r="AS28" s="474"/>
      <c r="AT28" s="412" t="s">
        <v>71</v>
      </c>
      <c r="AU28" s="412" t="s">
        <v>72</v>
      </c>
      <c r="AV28" s="412" t="s">
        <v>73</v>
      </c>
      <c r="AW28" s="621" t="s">
        <v>13</v>
      </c>
      <c r="AX28" s="611"/>
      <c r="AY28" s="623"/>
      <c r="AZ28" s="625"/>
      <c r="BA28" s="474"/>
      <c r="BB28" s="412" t="s">
        <v>71</v>
      </c>
      <c r="BC28" s="412" t="s">
        <v>72</v>
      </c>
      <c r="BD28" s="412" t="s">
        <v>73</v>
      </c>
      <c r="BE28" s="621" t="s">
        <v>13</v>
      </c>
      <c r="BF28" s="611"/>
      <c r="BG28" s="623"/>
      <c r="BH28" s="625"/>
      <c r="BI28" s="474"/>
      <c r="BJ28" s="412" t="s">
        <v>71</v>
      </c>
      <c r="BK28" s="412" t="s">
        <v>72</v>
      </c>
      <c r="BL28" s="412" t="s">
        <v>73</v>
      </c>
      <c r="BM28" s="621" t="s">
        <v>13</v>
      </c>
      <c r="BN28" s="611"/>
      <c r="BO28" s="623"/>
      <c r="BP28" s="625"/>
      <c r="BQ28" s="474"/>
      <c r="BR28" s="412" t="s">
        <v>71</v>
      </c>
      <c r="BS28" s="412" t="s">
        <v>72</v>
      </c>
      <c r="BT28" s="412" t="s">
        <v>73</v>
      </c>
      <c r="BU28" s="621" t="s">
        <v>13</v>
      </c>
      <c r="BV28" s="611"/>
      <c r="BW28" s="623"/>
      <c r="BX28" s="625"/>
      <c r="BY28" s="474"/>
      <c r="BZ28" s="412" t="s">
        <v>71</v>
      </c>
      <c r="CA28" s="412" t="s">
        <v>72</v>
      </c>
      <c r="CB28" s="412" t="s">
        <v>73</v>
      </c>
      <c r="CC28" s="621" t="s">
        <v>13</v>
      </c>
      <c r="CD28" s="611"/>
      <c r="CE28" s="623"/>
      <c r="CF28" s="625"/>
      <c r="CG28" s="433"/>
    </row>
    <row r="29" spans="1:85">
      <c r="A29" s="414" t="s">
        <v>2</v>
      </c>
      <c r="B29" s="504">
        <f>$B$24*B44</f>
        <v>73.158321071769976</v>
      </c>
      <c r="C29" s="414">
        <v>12</v>
      </c>
      <c r="D29" s="414">
        <v>12</v>
      </c>
      <c r="E29" s="490">
        <v>6</v>
      </c>
      <c r="F29" s="456">
        <f>SUM(C29:E29)</f>
        <v>30</v>
      </c>
      <c r="G29" s="485"/>
      <c r="H29" s="437">
        <v>13</v>
      </c>
      <c r="I29" s="417">
        <v>10</v>
      </c>
      <c r="J29" s="417">
        <v>6</v>
      </c>
      <c r="K29" s="455">
        <f>SUM(H29:J29)</f>
        <v>29</v>
      </c>
      <c r="L29" s="451">
        <f t="shared" ref="L29:L40" si="22">K29-F29</f>
        <v>-1</v>
      </c>
      <c r="M29" s="442">
        <f>K29-'1011Monthly'!K28</f>
        <v>1</v>
      </c>
      <c r="N29" s="421"/>
      <c r="O29" s="417">
        <v>12</v>
      </c>
      <c r="P29" s="417">
        <v>10</v>
      </c>
      <c r="Q29" s="417">
        <v>6</v>
      </c>
      <c r="R29" s="455">
        <v>28</v>
      </c>
      <c r="S29" s="451">
        <f>R29-K29</f>
        <v>-1</v>
      </c>
      <c r="T29" s="442">
        <f>R29-'1011Monthly'!R28</f>
        <v>0</v>
      </c>
      <c r="U29" s="421"/>
      <c r="V29" s="417">
        <v>12</v>
      </c>
      <c r="W29" s="417">
        <v>10</v>
      </c>
      <c r="X29" s="417">
        <v>6</v>
      </c>
      <c r="Y29" s="459">
        <v>28</v>
      </c>
      <c r="Z29" s="451">
        <f t="shared" ref="Z29:Z40" si="23">Y29-R29</f>
        <v>0</v>
      </c>
      <c r="AA29" s="447">
        <f t="shared" ref="AA29:AA40" si="24">Y29-$F29</f>
        <v>-2</v>
      </c>
      <c r="AB29" s="442">
        <f>Y29-'1011Monthly'!Z28</f>
        <v>1</v>
      </c>
      <c r="AC29" s="421"/>
      <c r="AD29" s="417">
        <v>15</v>
      </c>
      <c r="AE29" s="417">
        <v>10</v>
      </c>
      <c r="AF29" s="417">
        <v>6</v>
      </c>
      <c r="AG29" s="459">
        <v>31</v>
      </c>
      <c r="AH29" s="418">
        <f t="shared" ref="AH29:AH40" si="25">AG29-Y29</f>
        <v>3</v>
      </c>
      <c r="AI29" s="447">
        <f t="shared" ref="AI29:AI40" si="26">AG29-$F29</f>
        <v>1</v>
      </c>
      <c r="AJ29" s="442">
        <f>AG29-'1011Monthly'!AH28</f>
        <v>4</v>
      </c>
      <c r="AK29" s="421"/>
      <c r="AL29" s="417">
        <v>16</v>
      </c>
      <c r="AM29" s="417">
        <v>10</v>
      </c>
      <c r="AN29" s="417">
        <v>6</v>
      </c>
      <c r="AO29" s="459">
        <v>32</v>
      </c>
      <c r="AP29" s="418">
        <f t="shared" ref="AP29:AP40" si="27">AO29-AG29</f>
        <v>1</v>
      </c>
      <c r="AQ29" s="447">
        <f t="shared" ref="AQ29:AQ40" si="28">AO29-$F29</f>
        <v>2</v>
      </c>
      <c r="AR29" s="442">
        <f>AO29-'1011Monthly'!AP28</f>
        <v>6</v>
      </c>
      <c r="AS29" s="421"/>
      <c r="AT29" s="417">
        <v>16</v>
      </c>
      <c r="AU29" s="417">
        <v>10</v>
      </c>
      <c r="AV29" s="417">
        <v>6</v>
      </c>
      <c r="AW29" s="459">
        <v>32</v>
      </c>
      <c r="AX29" s="418">
        <f t="shared" ref="AX29:AX40" si="29">AW29-AO29</f>
        <v>0</v>
      </c>
      <c r="AY29" s="447">
        <f t="shared" ref="AY29:AY40" si="30">AW29-$F29</f>
        <v>2</v>
      </c>
      <c r="AZ29" s="442">
        <f>AW29-'1011Monthly'!AX28</f>
        <v>5</v>
      </c>
      <c r="BA29" s="421"/>
      <c r="BB29" s="417">
        <v>16</v>
      </c>
      <c r="BC29" s="417">
        <v>10</v>
      </c>
      <c r="BD29" s="417">
        <v>6</v>
      </c>
      <c r="BE29" s="459">
        <v>32</v>
      </c>
      <c r="BF29" s="418">
        <f t="shared" ref="BF29:BF40" si="31">BE29-AW29</f>
        <v>0</v>
      </c>
      <c r="BG29" s="484">
        <f t="shared" ref="BG29:BG40" si="32">BE29-$F29</f>
        <v>2</v>
      </c>
      <c r="BH29" s="442">
        <f>BE29-'1011Monthly'!BF28</f>
        <v>5</v>
      </c>
      <c r="BI29" s="485"/>
      <c r="BJ29" s="417"/>
      <c r="BK29" s="417"/>
      <c r="BL29" s="417"/>
      <c r="BM29" s="459"/>
      <c r="BN29" s="418">
        <f t="shared" ref="BN29:BN40" si="33">BM29-BE29</f>
        <v>-32</v>
      </c>
      <c r="BO29" s="447">
        <f t="shared" ref="BO29:BO40" si="34">BM29-$F29</f>
        <v>-30</v>
      </c>
      <c r="BP29" s="442">
        <f>BM29-'1011Monthly'!BN28</f>
        <v>-27</v>
      </c>
      <c r="BQ29" s="485"/>
      <c r="BR29" s="417"/>
      <c r="BS29" s="417"/>
      <c r="BT29" s="417"/>
      <c r="BU29" s="459"/>
      <c r="BV29" s="418">
        <f t="shared" ref="BV29:BV40" si="35">BU29-BM29</f>
        <v>0</v>
      </c>
      <c r="BW29" s="447">
        <f t="shared" ref="BW29:BW40" si="36">BU29-$F29</f>
        <v>-30</v>
      </c>
      <c r="BX29" s="442">
        <f>BU29-'1011Monthly'!BV28</f>
        <v>-27</v>
      </c>
      <c r="BY29" s="421"/>
      <c r="BZ29" s="417"/>
      <c r="CA29" s="417"/>
      <c r="CB29" s="417"/>
      <c r="CC29" s="459"/>
      <c r="CD29" s="418">
        <f t="shared" ref="CD29:CD40" si="37">CC29-BU29</f>
        <v>0</v>
      </c>
      <c r="CE29" s="447">
        <f t="shared" ref="CE29:CE40" si="38">CC29-$K29</f>
        <v>-29</v>
      </c>
      <c r="CF29" s="442">
        <f>CC29-'1011Monthly'!CD28</f>
        <v>-27</v>
      </c>
      <c r="CG29" s="434"/>
    </row>
    <row r="30" spans="1:85">
      <c r="A30" s="415" t="s">
        <v>83</v>
      </c>
      <c r="B30" s="504">
        <f t="shared" ref="B30:B39" si="39">$B$24*B45</f>
        <v>86.062595241462049</v>
      </c>
      <c r="C30" s="415">
        <v>46</v>
      </c>
      <c r="D30" s="415">
        <v>37</v>
      </c>
      <c r="E30" s="491">
        <v>22</v>
      </c>
      <c r="F30" s="456">
        <f t="shared" ref="F30:F39" si="40">SUM(C30:E30)</f>
        <v>105</v>
      </c>
      <c r="G30" s="485"/>
      <c r="H30" s="468">
        <v>40</v>
      </c>
      <c r="I30" s="420">
        <v>35</v>
      </c>
      <c r="J30" s="420">
        <v>23</v>
      </c>
      <c r="K30" s="456">
        <f t="shared" ref="K30:K39" si="41">SUM(H30:J30)</f>
        <v>98</v>
      </c>
      <c r="L30" s="452">
        <f t="shared" si="22"/>
        <v>-7</v>
      </c>
      <c r="M30" s="442">
        <f>K30-'1011Monthly'!K29</f>
        <v>7</v>
      </c>
      <c r="N30" s="421"/>
      <c r="O30" s="420">
        <v>39</v>
      </c>
      <c r="P30" s="420">
        <v>35</v>
      </c>
      <c r="Q30" s="420">
        <v>23</v>
      </c>
      <c r="R30" s="456">
        <v>97</v>
      </c>
      <c r="S30" s="452">
        <f t="shared" ref="S30:S39" si="42">R30-K30</f>
        <v>-1</v>
      </c>
      <c r="T30" s="442">
        <f>R30-'1011Monthly'!R29</f>
        <v>9</v>
      </c>
      <c r="U30" s="421"/>
      <c r="V30" s="420">
        <v>38</v>
      </c>
      <c r="W30" s="420">
        <v>35</v>
      </c>
      <c r="X30" s="420">
        <v>22</v>
      </c>
      <c r="Y30" s="460">
        <v>95</v>
      </c>
      <c r="Z30" s="452">
        <v>1</v>
      </c>
      <c r="AA30" s="447">
        <f t="shared" si="24"/>
        <v>-10</v>
      </c>
      <c r="AB30" s="442">
        <f>Y30-'1011Monthly'!Z29</f>
        <v>6</v>
      </c>
      <c r="AC30" s="421"/>
      <c r="AD30" s="420">
        <v>37</v>
      </c>
      <c r="AE30" s="420">
        <v>35</v>
      </c>
      <c r="AF30" s="420">
        <v>22</v>
      </c>
      <c r="AG30" s="460">
        <v>94</v>
      </c>
      <c r="AH30" s="419">
        <f t="shared" si="25"/>
        <v>-1</v>
      </c>
      <c r="AI30" s="447">
        <f t="shared" si="26"/>
        <v>-11</v>
      </c>
      <c r="AJ30" s="442">
        <f>AG30-'1011Monthly'!AH29</f>
        <v>4</v>
      </c>
      <c r="AK30" s="421"/>
      <c r="AL30" s="420">
        <v>37</v>
      </c>
      <c r="AM30" s="420">
        <v>35</v>
      </c>
      <c r="AN30" s="420">
        <v>22</v>
      </c>
      <c r="AO30" s="460">
        <v>94</v>
      </c>
      <c r="AP30" s="419">
        <f t="shared" si="27"/>
        <v>0</v>
      </c>
      <c r="AQ30" s="447">
        <f t="shared" si="28"/>
        <v>-11</v>
      </c>
      <c r="AR30" s="442">
        <f>AO30-'1011Monthly'!AP29</f>
        <v>4</v>
      </c>
      <c r="AS30" s="421"/>
      <c r="AT30" s="420">
        <v>37</v>
      </c>
      <c r="AU30" s="420">
        <v>35</v>
      </c>
      <c r="AV30" s="420">
        <v>21</v>
      </c>
      <c r="AW30" s="460">
        <v>93</v>
      </c>
      <c r="AX30" s="419">
        <f t="shared" si="29"/>
        <v>-1</v>
      </c>
      <c r="AY30" s="447">
        <f t="shared" si="30"/>
        <v>-12</v>
      </c>
      <c r="AZ30" s="442">
        <f>AW30-'1011Monthly'!AX29</f>
        <v>6</v>
      </c>
      <c r="BA30" s="421"/>
      <c r="BB30" s="420">
        <v>37</v>
      </c>
      <c r="BC30" s="420">
        <v>35</v>
      </c>
      <c r="BD30" s="420">
        <v>21</v>
      </c>
      <c r="BE30" s="460">
        <v>93</v>
      </c>
      <c r="BF30" s="419">
        <f t="shared" si="31"/>
        <v>0</v>
      </c>
      <c r="BG30" s="484">
        <f t="shared" si="32"/>
        <v>-12</v>
      </c>
      <c r="BH30" s="442">
        <f>BE30-'1011Monthly'!BF29</f>
        <v>6</v>
      </c>
      <c r="BI30" s="485"/>
      <c r="BJ30" s="420"/>
      <c r="BK30" s="420"/>
      <c r="BL30" s="420"/>
      <c r="BM30" s="460"/>
      <c r="BN30" s="419">
        <f t="shared" si="33"/>
        <v>-93</v>
      </c>
      <c r="BO30" s="447">
        <f t="shared" si="34"/>
        <v>-105</v>
      </c>
      <c r="BP30" s="442">
        <f>BM30-'1011Monthly'!BN29</f>
        <v>-87</v>
      </c>
      <c r="BQ30" s="485"/>
      <c r="BR30" s="420"/>
      <c r="BS30" s="420"/>
      <c r="BT30" s="420"/>
      <c r="BU30" s="460"/>
      <c r="BV30" s="419">
        <f t="shared" si="35"/>
        <v>0</v>
      </c>
      <c r="BW30" s="447">
        <f t="shared" si="36"/>
        <v>-105</v>
      </c>
      <c r="BX30" s="442">
        <f>BU30-'1011Monthly'!BV29</f>
        <v>-87</v>
      </c>
      <c r="BY30" s="421"/>
      <c r="BZ30" s="420"/>
      <c r="CA30" s="420"/>
      <c r="CB30" s="420"/>
      <c r="CC30" s="460"/>
      <c r="CD30" s="419">
        <f t="shared" si="37"/>
        <v>0</v>
      </c>
      <c r="CE30" s="447">
        <f t="shared" si="38"/>
        <v>-98</v>
      </c>
      <c r="CF30" s="442">
        <f>CC30-'1011Monthly'!CD29</f>
        <v>-87</v>
      </c>
      <c r="CG30" s="434"/>
    </row>
    <row r="31" spans="1:85">
      <c r="A31" s="415" t="s">
        <v>4</v>
      </c>
      <c r="B31" s="504">
        <f t="shared" si="39"/>
        <v>93.302370236447558</v>
      </c>
      <c r="C31" s="415">
        <v>27</v>
      </c>
      <c r="D31" s="415">
        <v>29</v>
      </c>
      <c r="E31" s="491">
        <v>11</v>
      </c>
      <c r="F31" s="456">
        <f t="shared" si="40"/>
        <v>67</v>
      </c>
      <c r="G31" s="485"/>
      <c r="H31" s="468">
        <v>30</v>
      </c>
      <c r="I31" s="420">
        <v>26</v>
      </c>
      <c r="J31" s="420">
        <v>11</v>
      </c>
      <c r="K31" s="456">
        <f t="shared" si="41"/>
        <v>67</v>
      </c>
      <c r="L31" s="452">
        <f t="shared" si="22"/>
        <v>0</v>
      </c>
      <c r="M31" s="442">
        <f>K31-'1011Monthly'!K30</f>
        <v>10</v>
      </c>
      <c r="N31" s="421"/>
      <c r="O31" s="420">
        <v>32</v>
      </c>
      <c r="P31" s="420">
        <v>26</v>
      </c>
      <c r="Q31" s="420">
        <v>11</v>
      </c>
      <c r="R31" s="456">
        <v>69</v>
      </c>
      <c r="S31" s="452">
        <f t="shared" si="42"/>
        <v>2</v>
      </c>
      <c r="T31" s="442">
        <f>R31-'1011Monthly'!R30</f>
        <v>11</v>
      </c>
      <c r="U31" s="421"/>
      <c r="V31" s="420">
        <v>32</v>
      </c>
      <c r="W31" s="420">
        <v>27</v>
      </c>
      <c r="X31" s="420">
        <v>11</v>
      </c>
      <c r="Y31" s="460">
        <v>70</v>
      </c>
      <c r="Z31" s="452">
        <f t="shared" si="23"/>
        <v>1</v>
      </c>
      <c r="AA31" s="447">
        <f t="shared" si="24"/>
        <v>3</v>
      </c>
      <c r="AB31" s="442">
        <f>Y31-'1011Monthly'!Z30</f>
        <v>13</v>
      </c>
      <c r="AC31" s="421"/>
      <c r="AD31" s="420">
        <v>32</v>
      </c>
      <c r="AE31" s="420">
        <v>27</v>
      </c>
      <c r="AF31" s="420">
        <v>11</v>
      </c>
      <c r="AG31" s="460">
        <v>70</v>
      </c>
      <c r="AH31" s="419">
        <f t="shared" si="25"/>
        <v>0</v>
      </c>
      <c r="AI31" s="447">
        <f t="shared" si="26"/>
        <v>3</v>
      </c>
      <c r="AJ31" s="442">
        <f>AG31-'1011Monthly'!AH30</f>
        <v>15</v>
      </c>
      <c r="AK31" s="421"/>
      <c r="AL31" s="420">
        <v>32</v>
      </c>
      <c r="AM31" s="420">
        <v>27</v>
      </c>
      <c r="AN31" s="420">
        <v>11</v>
      </c>
      <c r="AO31" s="460">
        <v>70</v>
      </c>
      <c r="AP31" s="419">
        <f t="shared" si="27"/>
        <v>0</v>
      </c>
      <c r="AQ31" s="447">
        <f t="shared" si="28"/>
        <v>3</v>
      </c>
      <c r="AR31" s="442">
        <f>AO31-'1011Monthly'!AP30</f>
        <v>14</v>
      </c>
      <c r="AS31" s="421"/>
      <c r="AT31" s="420">
        <v>33</v>
      </c>
      <c r="AU31" s="420">
        <v>27</v>
      </c>
      <c r="AV31" s="420">
        <v>11</v>
      </c>
      <c r="AW31" s="460">
        <v>71</v>
      </c>
      <c r="AX31" s="419">
        <f t="shared" si="29"/>
        <v>1</v>
      </c>
      <c r="AY31" s="447">
        <f t="shared" si="30"/>
        <v>4</v>
      </c>
      <c r="AZ31" s="442">
        <f>AW31-'1011Monthly'!AX30</f>
        <v>17</v>
      </c>
      <c r="BA31" s="421"/>
      <c r="BB31" s="420">
        <v>33</v>
      </c>
      <c r="BC31" s="420">
        <v>26</v>
      </c>
      <c r="BD31" s="420">
        <v>11</v>
      </c>
      <c r="BE31" s="460">
        <v>70</v>
      </c>
      <c r="BF31" s="419">
        <f t="shared" si="31"/>
        <v>-1</v>
      </c>
      <c r="BG31" s="484">
        <f t="shared" si="32"/>
        <v>3</v>
      </c>
      <c r="BH31" s="442">
        <f>BE31-'1011Monthly'!BF30</f>
        <v>16</v>
      </c>
      <c r="BI31" s="485"/>
      <c r="BJ31" s="420"/>
      <c r="BK31" s="420"/>
      <c r="BL31" s="420"/>
      <c r="BM31" s="460"/>
      <c r="BN31" s="419">
        <f t="shared" si="33"/>
        <v>-70</v>
      </c>
      <c r="BO31" s="447">
        <f t="shared" si="34"/>
        <v>-67</v>
      </c>
      <c r="BP31" s="442">
        <f>BM31-'1011Monthly'!BN30</f>
        <v>-52</v>
      </c>
      <c r="BQ31" s="485"/>
      <c r="BR31" s="420"/>
      <c r="BS31" s="420"/>
      <c r="BT31" s="420"/>
      <c r="BU31" s="460"/>
      <c r="BV31" s="419">
        <f t="shared" si="35"/>
        <v>0</v>
      </c>
      <c r="BW31" s="447">
        <f t="shared" si="36"/>
        <v>-67</v>
      </c>
      <c r="BX31" s="442">
        <f>BU31-'1011Monthly'!BV30</f>
        <v>-52</v>
      </c>
      <c r="BY31" s="421"/>
      <c r="BZ31" s="420"/>
      <c r="CA31" s="420"/>
      <c r="CB31" s="420"/>
      <c r="CC31" s="460"/>
      <c r="CD31" s="419">
        <f t="shared" si="37"/>
        <v>0</v>
      </c>
      <c r="CE31" s="447">
        <f t="shared" si="38"/>
        <v>-67</v>
      </c>
      <c r="CF31" s="442">
        <f>CC31-'1011Monthly'!CD30</f>
        <v>-52</v>
      </c>
      <c r="CG31" s="434"/>
    </row>
    <row r="32" spans="1:85">
      <c r="A32" s="415" t="s">
        <v>5</v>
      </c>
      <c r="B32" s="504">
        <f t="shared" si="39"/>
        <v>77.925958560986629</v>
      </c>
      <c r="C32" s="415">
        <v>33</v>
      </c>
      <c r="D32" s="415">
        <v>23</v>
      </c>
      <c r="E32" s="491">
        <v>10</v>
      </c>
      <c r="F32" s="456">
        <f t="shared" si="40"/>
        <v>66</v>
      </c>
      <c r="G32" s="485"/>
      <c r="H32" s="468">
        <v>33</v>
      </c>
      <c r="I32" s="420">
        <v>22</v>
      </c>
      <c r="J32" s="420">
        <v>10</v>
      </c>
      <c r="K32" s="456">
        <f t="shared" si="41"/>
        <v>65</v>
      </c>
      <c r="L32" s="452">
        <f t="shared" si="22"/>
        <v>-1</v>
      </c>
      <c r="M32" s="442">
        <f>K32-'1011Monthly'!K31</f>
        <v>-3</v>
      </c>
      <c r="N32" s="421"/>
      <c r="O32" s="420">
        <v>33</v>
      </c>
      <c r="P32" s="420">
        <v>22</v>
      </c>
      <c r="Q32" s="420">
        <v>10</v>
      </c>
      <c r="R32" s="456">
        <v>65</v>
      </c>
      <c r="S32" s="452">
        <f t="shared" si="42"/>
        <v>0</v>
      </c>
      <c r="T32" s="442">
        <f>R32-'1011Monthly'!R31</f>
        <v>-1</v>
      </c>
      <c r="U32" s="421"/>
      <c r="V32" s="420">
        <v>33</v>
      </c>
      <c r="W32" s="420">
        <v>20</v>
      </c>
      <c r="X32" s="420">
        <v>10</v>
      </c>
      <c r="Y32" s="460">
        <v>63</v>
      </c>
      <c r="Z32" s="452">
        <f t="shared" si="23"/>
        <v>-2</v>
      </c>
      <c r="AA32" s="447">
        <f t="shared" si="24"/>
        <v>-3</v>
      </c>
      <c r="AB32" s="442">
        <f>Y32-'1011Monthly'!Z31</f>
        <v>-3</v>
      </c>
      <c r="AC32" s="421"/>
      <c r="AD32" s="420">
        <v>33</v>
      </c>
      <c r="AE32" s="420">
        <v>20</v>
      </c>
      <c r="AF32" s="420">
        <v>10</v>
      </c>
      <c r="AG32" s="460">
        <v>63</v>
      </c>
      <c r="AH32" s="419">
        <f t="shared" si="25"/>
        <v>0</v>
      </c>
      <c r="AI32" s="447">
        <f t="shared" si="26"/>
        <v>-3</v>
      </c>
      <c r="AJ32" s="442">
        <f>AG32-'1011Monthly'!AH31</f>
        <v>-3</v>
      </c>
      <c r="AK32" s="421"/>
      <c r="AL32" s="420">
        <v>32</v>
      </c>
      <c r="AM32" s="420">
        <v>20</v>
      </c>
      <c r="AN32" s="420">
        <v>8</v>
      </c>
      <c r="AO32" s="460">
        <v>60</v>
      </c>
      <c r="AP32" s="419">
        <f t="shared" si="27"/>
        <v>-3</v>
      </c>
      <c r="AQ32" s="447">
        <f t="shared" si="28"/>
        <v>-6</v>
      </c>
      <c r="AR32" s="442">
        <f>AO32-'1011Monthly'!AP31</f>
        <v>-6</v>
      </c>
      <c r="AS32" s="421"/>
      <c r="AT32" s="420">
        <v>32</v>
      </c>
      <c r="AU32" s="420">
        <v>19</v>
      </c>
      <c r="AV32" s="420">
        <v>8</v>
      </c>
      <c r="AW32" s="460">
        <v>59</v>
      </c>
      <c r="AX32" s="419">
        <f t="shared" si="29"/>
        <v>-1</v>
      </c>
      <c r="AY32" s="447">
        <f t="shared" si="30"/>
        <v>-7</v>
      </c>
      <c r="AZ32" s="442">
        <f>AW32-'1011Monthly'!AX31</f>
        <v>0</v>
      </c>
      <c r="BA32" s="421"/>
      <c r="BB32" s="420">
        <v>32</v>
      </c>
      <c r="BC32" s="420">
        <v>19</v>
      </c>
      <c r="BD32" s="420">
        <v>8</v>
      </c>
      <c r="BE32" s="460">
        <v>59</v>
      </c>
      <c r="BF32" s="419">
        <f t="shared" si="31"/>
        <v>0</v>
      </c>
      <c r="BG32" s="484">
        <f t="shared" si="32"/>
        <v>-7</v>
      </c>
      <c r="BH32" s="442">
        <f>BE32-'1011Monthly'!BF31</f>
        <v>0</v>
      </c>
      <c r="BI32" s="485"/>
      <c r="BJ32" s="420"/>
      <c r="BK32" s="420"/>
      <c r="BL32" s="420"/>
      <c r="BM32" s="460"/>
      <c r="BN32" s="419">
        <f t="shared" si="33"/>
        <v>-59</v>
      </c>
      <c r="BO32" s="447">
        <f t="shared" si="34"/>
        <v>-66</v>
      </c>
      <c r="BP32" s="442">
        <f>BM32-'1011Monthly'!BN31</f>
        <v>-59</v>
      </c>
      <c r="BQ32" s="485"/>
      <c r="BR32" s="420"/>
      <c r="BS32" s="420"/>
      <c r="BT32" s="420"/>
      <c r="BU32" s="460"/>
      <c r="BV32" s="419">
        <f t="shared" si="35"/>
        <v>0</v>
      </c>
      <c r="BW32" s="447">
        <f t="shared" si="36"/>
        <v>-66</v>
      </c>
      <c r="BX32" s="442">
        <f>BU32-'1011Monthly'!BV31</f>
        <v>-58</v>
      </c>
      <c r="BY32" s="421"/>
      <c r="BZ32" s="420"/>
      <c r="CA32" s="420"/>
      <c r="CB32" s="420"/>
      <c r="CC32" s="460"/>
      <c r="CD32" s="419">
        <f t="shared" si="37"/>
        <v>0</v>
      </c>
      <c r="CE32" s="447">
        <f t="shared" si="38"/>
        <v>-65</v>
      </c>
      <c r="CF32" s="442">
        <f>CC32-'1011Monthly'!CD31</f>
        <v>-58</v>
      </c>
      <c r="CG32" s="434"/>
    </row>
    <row r="33" spans="1:85">
      <c r="A33" s="415" t="s">
        <v>6</v>
      </c>
      <c r="B33" s="504">
        <f t="shared" si="39"/>
        <v>79.143119952450249</v>
      </c>
      <c r="C33" s="415">
        <v>16</v>
      </c>
      <c r="D33" s="415">
        <v>31</v>
      </c>
      <c r="E33" s="491">
        <v>10</v>
      </c>
      <c r="F33" s="457">
        <f t="shared" si="40"/>
        <v>57</v>
      </c>
      <c r="G33" s="485"/>
      <c r="H33" s="468">
        <v>20</v>
      </c>
      <c r="I33" s="420">
        <v>28</v>
      </c>
      <c r="J33" s="420">
        <v>9</v>
      </c>
      <c r="K33" s="456">
        <f t="shared" si="41"/>
        <v>57</v>
      </c>
      <c r="L33" s="453">
        <f t="shared" si="22"/>
        <v>0</v>
      </c>
      <c r="M33" s="442">
        <f>K33-'1011Monthly'!K32</f>
        <v>-5</v>
      </c>
      <c r="N33" s="421"/>
      <c r="O33" s="420">
        <v>20</v>
      </c>
      <c r="P33" s="420">
        <v>28</v>
      </c>
      <c r="Q33" s="420">
        <v>9</v>
      </c>
      <c r="R33" s="456">
        <v>57</v>
      </c>
      <c r="S33" s="453">
        <f t="shared" si="42"/>
        <v>0</v>
      </c>
      <c r="T33" s="442">
        <f>R33-'1011Monthly'!R32</f>
        <v>-3</v>
      </c>
      <c r="U33" s="421"/>
      <c r="V33" s="420">
        <v>19</v>
      </c>
      <c r="W33" s="420">
        <v>28</v>
      </c>
      <c r="X33" s="420">
        <v>9</v>
      </c>
      <c r="Y33" s="460">
        <v>56</v>
      </c>
      <c r="Z33" s="453">
        <f t="shared" si="23"/>
        <v>-1</v>
      </c>
      <c r="AA33" s="448">
        <f t="shared" si="24"/>
        <v>-1</v>
      </c>
      <c r="AB33" s="442">
        <f>Y33-'1011Monthly'!Z32</f>
        <v>-4</v>
      </c>
      <c r="AC33" s="421"/>
      <c r="AD33" s="420">
        <v>19</v>
      </c>
      <c r="AE33" s="420">
        <v>27</v>
      </c>
      <c r="AF33" s="420">
        <v>9</v>
      </c>
      <c r="AG33" s="460">
        <v>55</v>
      </c>
      <c r="AH33" s="425">
        <f t="shared" si="25"/>
        <v>-1</v>
      </c>
      <c r="AI33" s="448">
        <f t="shared" si="26"/>
        <v>-2</v>
      </c>
      <c r="AJ33" s="442">
        <f>AG33-'1011Monthly'!AH32</f>
        <v>-6</v>
      </c>
      <c r="AK33" s="421"/>
      <c r="AL33" s="420">
        <v>19</v>
      </c>
      <c r="AM33" s="420">
        <v>26</v>
      </c>
      <c r="AN33" s="420">
        <v>9</v>
      </c>
      <c r="AO33" s="460">
        <v>54</v>
      </c>
      <c r="AP33" s="425">
        <f t="shared" si="27"/>
        <v>-1</v>
      </c>
      <c r="AQ33" s="448">
        <f t="shared" si="28"/>
        <v>-3</v>
      </c>
      <c r="AR33" s="442">
        <f>AO33-'1011Monthly'!AP32</f>
        <v>-6</v>
      </c>
      <c r="AS33" s="421"/>
      <c r="AT33" s="420">
        <v>17</v>
      </c>
      <c r="AU33" s="420">
        <v>26</v>
      </c>
      <c r="AV33" s="420">
        <v>9</v>
      </c>
      <c r="AW33" s="460">
        <v>52</v>
      </c>
      <c r="AX33" s="425">
        <f t="shared" si="29"/>
        <v>-2</v>
      </c>
      <c r="AY33" s="448">
        <f t="shared" si="30"/>
        <v>-5</v>
      </c>
      <c r="AZ33" s="442">
        <f>AW33-'1011Monthly'!AX32</f>
        <v>-8</v>
      </c>
      <c r="BA33" s="421"/>
      <c r="BB33" s="420">
        <v>17</v>
      </c>
      <c r="BC33" s="420">
        <v>26</v>
      </c>
      <c r="BD33" s="420">
        <v>9</v>
      </c>
      <c r="BE33" s="460">
        <v>52</v>
      </c>
      <c r="BF33" s="425">
        <f t="shared" si="31"/>
        <v>0</v>
      </c>
      <c r="BG33" s="487">
        <f t="shared" si="32"/>
        <v>-5</v>
      </c>
      <c r="BH33" s="442">
        <f>BE33-'1011Monthly'!BF32</f>
        <v>-7</v>
      </c>
      <c r="BI33" s="485"/>
      <c r="BJ33" s="420"/>
      <c r="BK33" s="420"/>
      <c r="BL33" s="420"/>
      <c r="BM33" s="460"/>
      <c r="BN33" s="425">
        <f t="shared" si="33"/>
        <v>-52</v>
      </c>
      <c r="BO33" s="448">
        <f t="shared" si="34"/>
        <v>-57</v>
      </c>
      <c r="BP33" s="442">
        <f>BM33-'1011Monthly'!BN32</f>
        <v>-59</v>
      </c>
      <c r="BQ33" s="485"/>
      <c r="BR33" s="420"/>
      <c r="BS33" s="420"/>
      <c r="BT33" s="420"/>
      <c r="BU33" s="460"/>
      <c r="BV33" s="425">
        <f t="shared" si="35"/>
        <v>0</v>
      </c>
      <c r="BW33" s="448">
        <f t="shared" si="36"/>
        <v>-57</v>
      </c>
      <c r="BX33" s="442">
        <f>BU33-'1011Monthly'!BV32</f>
        <v>-59</v>
      </c>
      <c r="BY33" s="421"/>
      <c r="BZ33" s="420"/>
      <c r="CA33" s="420"/>
      <c r="CB33" s="420"/>
      <c r="CC33" s="460"/>
      <c r="CD33" s="425">
        <f t="shared" si="37"/>
        <v>0</v>
      </c>
      <c r="CE33" s="448">
        <f t="shared" si="38"/>
        <v>-57</v>
      </c>
      <c r="CF33" s="442">
        <f>CC33-'1011Monthly'!CD32</f>
        <v>-59</v>
      </c>
      <c r="CG33" s="434"/>
    </row>
    <row r="34" spans="1:85">
      <c r="A34" s="435" t="s">
        <v>7</v>
      </c>
      <c r="B34" s="505">
        <f t="shared" si="39"/>
        <v>51.145988256700164</v>
      </c>
      <c r="C34" s="435">
        <v>19</v>
      </c>
      <c r="D34" s="436">
        <v>11</v>
      </c>
      <c r="E34" s="492">
        <v>5</v>
      </c>
      <c r="F34" s="457">
        <f t="shared" si="40"/>
        <v>35</v>
      </c>
      <c r="G34" s="485"/>
      <c r="H34" s="437">
        <v>18</v>
      </c>
      <c r="I34" s="417">
        <v>12</v>
      </c>
      <c r="J34" s="438">
        <v>4</v>
      </c>
      <c r="K34" s="463">
        <f t="shared" si="41"/>
        <v>34</v>
      </c>
      <c r="L34" s="452">
        <f t="shared" si="22"/>
        <v>-1</v>
      </c>
      <c r="M34" s="446">
        <f>K34-'1011Monthly'!K33</f>
        <v>9</v>
      </c>
      <c r="N34" s="421"/>
      <c r="O34" s="437">
        <v>18</v>
      </c>
      <c r="P34" s="417">
        <v>13</v>
      </c>
      <c r="Q34" s="438">
        <v>4</v>
      </c>
      <c r="R34" s="463">
        <v>35</v>
      </c>
      <c r="S34" s="452">
        <f t="shared" si="42"/>
        <v>1</v>
      </c>
      <c r="T34" s="446">
        <f>R34-'1011Monthly'!R33</f>
        <v>11</v>
      </c>
      <c r="U34" s="421"/>
      <c r="V34" s="437">
        <v>18</v>
      </c>
      <c r="W34" s="417">
        <v>14</v>
      </c>
      <c r="X34" s="438">
        <v>4</v>
      </c>
      <c r="Y34" s="463">
        <v>36</v>
      </c>
      <c r="Z34" s="452">
        <f t="shared" si="23"/>
        <v>1</v>
      </c>
      <c r="AA34" s="450">
        <f t="shared" si="24"/>
        <v>1</v>
      </c>
      <c r="AB34" s="446">
        <f>Y34-'1011Monthly'!Z33</f>
        <v>12</v>
      </c>
      <c r="AC34" s="421"/>
      <c r="AD34" s="437">
        <v>15</v>
      </c>
      <c r="AE34" s="417">
        <v>13</v>
      </c>
      <c r="AF34" s="438">
        <v>4</v>
      </c>
      <c r="AG34" s="463">
        <v>32</v>
      </c>
      <c r="AH34" s="419">
        <f t="shared" si="25"/>
        <v>-4</v>
      </c>
      <c r="AI34" s="450">
        <f t="shared" si="26"/>
        <v>-3</v>
      </c>
      <c r="AJ34" s="446">
        <f>AG34-'1011Monthly'!AH33</f>
        <v>8</v>
      </c>
      <c r="AK34" s="421"/>
      <c r="AL34" s="437">
        <v>15</v>
      </c>
      <c r="AM34" s="417">
        <v>13</v>
      </c>
      <c r="AN34" s="438">
        <v>4</v>
      </c>
      <c r="AO34" s="463">
        <v>32</v>
      </c>
      <c r="AP34" s="419">
        <f t="shared" si="27"/>
        <v>0</v>
      </c>
      <c r="AQ34" s="450">
        <f t="shared" si="28"/>
        <v>-3</v>
      </c>
      <c r="AR34" s="446">
        <f>AO34-'1011Monthly'!AP33</f>
        <v>8</v>
      </c>
      <c r="AS34" s="421"/>
      <c r="AT34" s="437">
        <v>15</v>
      </c>
      <c r="AU34" s="417">
        <v>12</v>
      </c>
      <c r="AV34" s="438">
        <v>4</v>
      </c>
      <c r="AW34" s="463">
        <v>31</v>
      </c>
      <c r="AX34" s="419">
        <f t="shared" si="29"/>
        <v>-1</v>
      </c>
      <c r="AY34" s="450">
        <f t="shared" si="30"/>
        <v>-4</v>
      </c>
      <c r="AZ34" s="446">
        <f>AW34-'1011Monthly'!AX33</f>
        <v>7</v>
      </c>
      <c r="BA34" s="421"/>
      <c r="BB34" s="437">
        <v>14</v>
      </c>
      <c r="BC34" s="417">
        <v>12</v>
      </c>
      <c r="BD34" s="438">
        <v>4</v>
      </c>
      <c r="BE34" s="463">
        <v>30</v>
      </c>
      <c r="BF34" s="419">
        <f t="shared" si="31"/>
        <v>-1</v>
      </c>
      <c r="BG34" s="488">
        <f t="shared" si="32"/>
        <v>-5</v>
      </c>
      <c r="BH34" s="446">
        <f>BE34-'1011Monthly'!BF33</f>
        <v>6</v>
      </c>
      <c r="BI34" s="485"/>
      <c r="BJ34" s="437"/>
      <c r="BK34" s="417"/>
      <c r="BL34" s="438"/>
      <c r="BM34" s="463"/>
      <c r="BN34" s="419">
        <f t="shared" si="33"/>
        <v>-30</v>
      </c>
      <c r="BO34" s="450">
        <f t="shared" si="34"/>
        <v>-35</v>
      </c>
      <c r="BP34" s="446">
        <f>BM34-'1011Monthly'!BN33</f>
        <v>-24</v>
      </c>
      <c r="BQ34" s="485"/>
      <c r="BR34" s="437"/>
      <c r="BS34" s="417"/>
      <c r="BT34" s="438"/>
      <c r="BU34" s="463"/>
      <c r="BV34" s="419">
        <f t="shared" si="35"/>
        <v>0</v>
      </c>
      <c r="BW34" s="450">
        <f t="shared" si="36"/>
        <v>-35</v>
      </c>
      <c r="BX34" s="446">
        <f>BU34-'1011Monthly'!BV33</f>
        <v>-24</v>
      </c>
      <c r="BY34" s="421"/>
      <c r="BZ34" s="437"/>
      <c r="CA34" s="417"/>
      <c r="CB34" s="438"/>
      <c r="CC34" s="463"/>
      <c r="CD34" s="419">
        <f t="shared" si="37"/>
        <v>0</v>
      </c>
      <c r="CE34" s="450">
        <f t="shared" si="38"/>
        <v>-34</v>
      </c>
      <c r="CF34" s="446">
        <f>CC34-'1011Monthly'!CD33</f>
        <v>-24</v>
      </c>
      <c r="CG34" s="434"/>
    </row>
    <row r="35" spans="1:85">
      <c r="A35" s="415" t="s">
        <v>8</v>
      </c>
      <c r="B35" s="504">
        <f t="shared" si="39"/>
        <v>296.31920686977298</v>
      </c>
      <c r="C35" s="415">
        <v>70</v>
      </c>
      <c r="D35" s="415">
        <v>43</v>
      </c>
      <c r="E35" s="491">
        <v>44</v>
      </c>
      <c r="F35" s="456">
        <f t="shared" si="40"/>
        <v>157</v>
      </c>
      <c r="G35" s="485"/>
      <c r="H35" s="437">
        <f>12+57+2</f>
        <v>71</v>
      </c>
      <c r="I35" s="417">
        <v>42</v>
      </c>
      <c r="J35" s="417">
        <v>41</v>
      </c>
      <c r="K35" s="456">
        <f t="shared" si="41"/>
        <v>154</v>
      </c>
      <c r="L35" s="451">
        <f t="shared" si="22"/>
        <v>-3</v>
      </c>
      <c r="M35" s="442">
        <f>K35-'1011Monthly'!K34</f>
        <v>3</v>
      </c>
      <c r="N35" s="421"/>
      <c r="O35" s="417">
        <v>70</v>
      </c>
      <c r="P35" s="417">
        <v>42</v>
      </c>
      <c r="Q35" s="417">
        <v>41</v>
      </c>
      <c r="R35" s="456">
        <v>153</v>
      </c>
      <c r="S35" s="451">
        <f t="shared" si="42"/>
        <v>-1</v>
      </c>
      <c r="T35" s="442">
        <f>R35-'1011Monthly'!R34</f>
        <v>3</v>
      </c>
      <c r="U35" s="421"/>
      <c r="V35" s="417">
        <v>70</v>
      </c>
      <c r="W35" s="417">
        <v>42</v>
      </c>
      <c r="X35" s="417">
        <v>42</v>
      </c>
      <c r="Y35" s="460">
        <v>154</v>
      </c>
      <c r="Z35" s="451">
        <f t="shared" si="23"/>
        <v>1</v>
      </c>
      <c r="AA35" s="447">
        <f t="shared" si="24"/>
        <v>-3</v>
      </c>
      <c r="AB35" s="442">
        <f>Y35-'1011Monthly'!Z34</f>
        <v>9</v>
      </c>
      <c r="AC35" s="421"/>
      <c r="AD35" s="417">
        <v>69</v>
      </c>
      <c r="AE35" s="417">
        <v>42</v>
      </c>
      <c r="AF35" s="417">
        <v>42</v>
      </c>
      <c r="AG35" s="460">
        <v>153</v>
      </c>
      <c r="AH35" s="418">
        <f t="shared" si="25"/>
        <v>-1</v>
      </c>
      <c r="AI35" s="447">
        <f t="shared" si="26"/>
        <v>-4</v>
      </c>
      <c r="AJ35" s="442">
        <f>AG35-'1011Monthly'!AH34</f>
        <v>10</v>
      </c>
      <c r="AK35" s="421"/>
      <c r="AL35" s="417">
        <v>77</v>
      </c>
      <c r="AM35" s="417">
        <v>41</v>
      </c>
      <c r="AN35" s="417">
        <v>42</v>
      </c>
      <c r="AO35" s="460">
        <v>160</v>
      </c>
      <c r="AP35" s="418">
        <f t="shared" si="27"/>
        <v>7</v>
      </c>
      <c r="AQ35" s="447">
        <f t="shared" si="28"/>
        <v>3</v>
      </c>
      <c r="AR35" s="442">
        <f>AO35-'1011Monthly'!AP34</f>
        <v>17</v>
      </c>
      <c r="AS35" s="421"/>
      <c r="AT35" s="417">
        <v>72</v>
      </c>
      <c r="AU35" s="417">
        <v>37</v>
      </c>
      <c r="AV35" s="417">
        <v>42</v>
      </c>
      <c r="AW35" s="460">
        <v>151</v>
      </c>
      <c r="AX35" s="418">
        <f t="shared" si="29"/>
        <v>-9</v>
      </c>
      <c r="AY35" s="447">
        <f t="shared" si="30"/>
        <v>-6</v>
      </c>
      <c r="AZ35" s="442">
        <f>AW35-'1011Monthly'!AX34</f>
        <v>9</v>
      </c>
      <c r="BA35" s="421"/>
      <c r="BB35" s="417">
        <v>72</v>
      </c>
      <c r="BC35" s="417">
        <v>37</v>
      </c>
      <c r="BD35" s="417">
        <v>42</v>
      </c>
      <c r="BE35" s="460">
        <v>151</v>
      </c>
      <c r="BF35" s="418">
        <f t="shared" si="31"/>
        <v>0</v>
      </c>
      <c r="BG35" s="484">
        <f t="shared" si="32"/>
        <v>-6</v>
      </c>
      <c r="BH35" s="442">
        <f>BE35-'1011Monthly'!BF34</f>
        <v>10</v>
      </c>
      <c r="BI35" s="485"/>
      <c r="BJ35" s="417"/>
      <c r="BK35" s="417"/>
      <c r="BL35" s="417"/>
      <c r="BM35" s="460"/>
      <c r="BN35" s="418">
        <f t="shared" si="33"/>
        <v>-151</v>
      </c>
      <c r="BO35" s="447">
        <f t="shared" si="34"/>
        <v>-157</v>
      </c>
      <c r="BP35" s="442">
        <f>BM35-'1011Monthly'!BN34</f>
        <v>-141</v>
      </c>
      <c r="BQ35" s="485"/>
      <c r="BR35" s="417"/>
      <c r="BS35" s="417"/>
      <c r="BT35" s="417"/>
      <c r="BU35" s="460"/>
      <c r="BV35" s="418">
        <f t="shared" si="35"/>
        <v>0</v>
      </c>
      <c r="BW35" s="447">
        <f t="shared" si="36"/>
        <v>-157</v>
      </c>
      <c r="BX35" s="442">
        <f>BU35-'1011Monthly'!BV34</f>
        <v>-141</v>
      </c>
      <c r="BY35" s="421"/>
      <c r="BZ35" s="417"/>
      <c r="CA35" s="417"/>
      <c r="CB35" s="417"/>
      <c r="CC35" s="460"/>
      <c r="CD35" s="418">
        <f t="shared" si="37"/>
        <v>0</v>
      </c>
      <c r="CE35" s="447">
        <f t="shared" si="38"/>
        <v>-154</v>
      </c>
      <c r="CF35" s="442">
        <f>CC35-'1011Monthly'!CD34</f>
        <v>-141</v>
      </c>
      <c r="CG35" s="434"/>
    </row>
    <row r="36" spans="1:85">
      <c r="A36" s="415" t="s">
        <v>9</v>
      </c>
      <c r="B36" s="504">
        <f t="shared" si="39"/>
        <v>75.1711672563587</v>
      </c>
      <c r="C36" s="415">
        <v>31</v>
      </c>
      <c r="D36" s="415">
        <v>26</v>
      </c>
      <c r="E36" s="491">
        <v>20</v>
      </c>
      <c r="F36" s="456">
        <f t="shared" si="40"/>
        <v>77</v>
      </c>
      <c r="G36" s="485"/>
      <c r="H36" s="468">
        <v>42</v>
      </c>
      <c r="I36" s="420">
        <v>20</v>
      </c>
      <c r="J36" s="420">
        <v>19</v>
      </c>
      <c r="K36" s="456">
        <f t="shared" si="41"/>
        <v>81</v>
      </c>
      <c r="L36" s="452">
        <f t="shared" si="22"/>
        <v>4</v>
      </c>
      <c r="M36" s="442">
        <f>K36-'1011Monthly'!K35</f>
        <v>7</v>
      </c>
      <c r="N36" s="421"/>
      <c r="O36" s="420">
        <v>43</v>
      </c>
      <c r="P36" s="420">
        <v>20</v>
      </c>
      <c r="Q36" s="420">
        <v>19</v>
      </c>
      <c r="R36" s="456">
        <v>82</v>
      </c>
      <c r="S36" s="452">
        <f t="shared" si="42"/>
        <v>1</v>
      </c>
      <c r="T36" s="442">
        <f>R36-'1011Monthly'!R35</f>
        <v>6</v>
      </c>
      <c r="U36" s="421"/>
      <c r="V36" s="420">
        <v>42</v>
      </c>
      <c r="W36" s="420">
        <v>20</v>
      </c>
      <c r="X36" s="420">
        <v>18</v>
      </c>
      <c r="Y36" s="460">
        <v>80</v>
      </c>
      <c r="Z36" s="452">
        <f t="shared" si="23"/>
        <v>-2</v>
      </c>
      <c r="AA36" s="447">
        <f t="shared" si="24"/>
        <v>3</v>
      </c>
      <c r="AB36" s="442">
        <f>Y36-'1011Monthly'!Z35</f>
        <v>2</v>
      </c>
      <c r="AC36" s="421"/>
      <c r="AD36" s="420">
        <v>42</v>
      </c>
      <c r="AE36" s="420">
        <v>20</v>
      </c>
      <c r="AF36" s="420">
        <v>18</v>
      </c>
      <c r="AG36" s="460">
        <v>80</v>
      </c>
      <c r="AH36" s="419">
        <f t="shared" si="25"/>
        <v>0</v>
      </c>
      <c r="AI36" s="447">
        <f t="shared" si="26"/>
        <v>3</v>
      </c>
      <c r="AJ36" s="442">
        <f>AG36-'1011Monthly'!AH35</f>
        <v>1</v>
      </c>
      <c r="AK36" s="421"/>
      <c r="AL36" s="420">
        <v>42</v>
      </c>
      <c r="AM36" s="420">
        <v>20</v>
      </c>
      <c r="AN36" s="420">
        <v>18</v>
      </c>
      <c r="AO36" s="460">
        <v>80</v>
      </c>
      <c r="AP36" s="419">
        <f t="shared" si="27"/>
        <v>0</v>
      </c>
      <c r="AQ36" s="447">
        <f t="shared" si="28"/>
        <v>3</v>
      </c>
      <c r="AR36" s="442">
        <f>AO36-'1011Monthly'!AP35</f>
        <v>1</v>
      </c>
      <c r="AS36" s="421"/>
      <c r="AT36" s="420">
        <v>38</v>
      </c>
      <c r="AU36" s="420">
        <v>21</v>
      </c>
      <c r="AV36" s="420">
        <v>19</v>
      </c>
      <c r="AW36" s="460">
        <v>78</v>
      </c>
      <c r="AX36" s="419">
        <f t="shared" si="29"/>
        <v>-2</v>
      </c>
      <c r="AY36" s="447">
        <f t="shared" si="30"/>
        <v>1</v>
      </c>
      <c r="AZ36" s="442">
        <f>AW36-'1011Monthly'!AX35</f>
        <v>3</v>
      </c>
      <c r="BA36" s="421"/>
      <c r="BB36" s="420">
        <v>37</v>
      </c>
      <c r="BC36" s="420">
        <v>21</v>
      </c>
      <c r="BD36" s="420">
        <v>19</v>
      </c>
      <c r="BE36" s="460">
        <v>77</v>
      </c>
      <c r="BF36" s="419">
        <f t="shared" si="31"/>
        <v>-1</v>
      </c>
      <c r="BG36" s="484">
        <f t="shared" si="32"/>
        <v>0</v>
      </c>
      <c r="BH36" s="442">
        <f>BE36-'1011Monthly'!BF35</f>
        <v>3</v>
      </c>
      <c r="BI36" s="485"/>
      <c r="BJ36" s="420"/>
      <c r="BK36" s="420"/>
      <c r="BL36" s="420"/>
      <c r="BM36" s="460"/>
      <c r="BN36" s="419">
        <f t="shared" si="33"/>
        <v>-77</v>
      </c>
      <c r="BO36" s="447">
        <f t="shared" si="34"/>
        <v>-77</v>
      </c>
      <c r="BP36" s="442">
        <f>BM36-'1011Monthly'!BN35</f>
        <v>-70</v>
      </c>
      <c r="BQ36" s="485"/>
      <c r="BR36" s="420"/>
      <c r="BS36" s="420"/>
      <c r="BT36" s="420"/>
      <c r="BU36" s="460"/>
      <c r="BV36" s="419">
        <f t="shared" si="35"/>
        <v>0</v>
      </c>
      <c r="BW36" s="447">
        <f t="shared" si="36"/>
        <v>-77</v>
      </c>
      <c r="BX36" s="442">
        <f>BU36-'1011Monthly'!BV35</f>
        <v>-68</v>
      </c>
      <c r="BY36" s="421"/>
      <c r="BZ36" s="420"/>
      <c r="CA36" s="420"/>
      <c r="CB36" s="420"/>
      <c r="CC36" s="460"/>
      <c r="CD36" s="419">
        <f t="shared" si="37"/>
        <v>0</v>
      </c>
      <c r="CE36" s="447">
        <f t="shared" si="38"/>
        <v>-81</v>
      </c>
      <c r="CF36" s="442">
        <f>CC36-'1011Monthly'!CD35</f>
        <v>-68</v>
      </c>
      <c r="CG36" s="434"/>
    </row>
    <row r="37" spans="1:85">
      <c r="A37" s="415" t="s">
        <v>10</v>
      </c>
      <c r="B37" s="504">
        <f t="shared" si="39"/>
        <v>69.359123136279123</v>
      </c>
      <c r="C37" s="415">
        <v>42</v>
      </c>
      <c r="D37" s="415">
        <v>38</v>
      </c>
      <c r="E37" s="491">
        <v>14</v>
      </c>
      <c r="F37" s="456">
        <f t="shared" si="40"/>
        <v>94</v>
      </c>
      <c r="G37" s="485"/>
      <c r="H37" s="468">
        <v>44</v>
      </c>
      <c r="I37" s="420">
        <v>35</v>
      </c>
      <c r="J37" s="420">
        <v>13</v>
      </c>
      <c r="K37" s="456">
        <f t="shared" si="41"/>
        <v>92</v>
      </c>
      <c r="L37" s="452">
        <f t="shared" si="22"/>
        <v>-2</v>
      </c>
      <c r="M37" s="442">
        <f>K37-'1011Monthly'!K36</f>
        <v>24</v>
      </c>
      <c r="N37" s="421"/>
      <c r="O37" s="420">
        <v>42</v>
      </c>
      <c r="P37" s="420">
        <v>34</v>
      </c>
      <c r="Q37" s="420">
        <v>13</v>
      </c>
      <c r="R37" s="456">
        <v>89</v>
      </c>
      <c r="S37" s="452">
        <f t="shared" si="42"/>
        <v>-3</v>
      </c>
      <c r="T37" s="442">
        <f>R37-'1011Monthly'!R36</f>
        <v>22</v>
      </c>
      <c r="U37" s="421"/>
      <c r="V37" s="420">
        <v>41</v>
      </c>
      <c r="W37" s="420">
        <v>34</v>
      </c>
      <c r="X37" s="420">
        <v>13</v>
      </c>
      <c r="Y37" s="460">
        <v>88</v>
      </c>
      <c r="Z37" s="452">
        <f t="shared" si="23"/>
        <v>-1</v>
      </c>
      <c r="AA37" s="447">
        <f t="shared" si="24"/>
        <v>-6</v>
      </c>
      <c r="AB37" s="442">
        <f>Y37-'1011Monthly'!Z36</f>
        <v>19</v>
      </c>
      <c r="AC37" s="421"/>
      <c r="AD37" s="420">
        <v>40</v>
      </c>
      <c r="AE37" s="420">
        <v>34</v>
      </c>
      <c r="AF37" s="420">
        <v>13</v>
      </c>
      <c r="AG37" s="460">
        <v>87</v>
      </c>
      <c r="AH37" s="419">
        <f t="shared" si="25"/>
        <v>-1</v>
      </c>
      <c r="AI37" s="447">
        <f t="shared" si="26"/>
        <v>-7</v>
      </c>
      <c r="AJ37" s="442">
        <f>AG37-'1011Monthly'!AH36</f>
        <v>17</v>
      </c>
      <c r="AK37" s="421"/>
      <c r="AL37" s="420">
        <v>38</v>
      </c>
      <c r="AM37" s="420">
        <v>34</v>
      </c>
      <c r="AN37" s="420">
        <v>14</v>
      </c>
      <c r="AO37" s="460">
        <v>86</v>
      </c>
      <c r="AP37" s="419">
        <f t="shared" si="27"/>
        <v>-1</v>
      </c>
      <c r="AQ37" s="447">
        <f t="shared" si="28"/>
        <v>-8</v>
      </c>
      <c r="AR37" s="442">
        <f>AO37-'1011Monthly'!AP36</f>
        <v>16</v>
      </c>
      <c r="AS37" s="421"/>
      <c r="AT37" s="420">
        <v>38</v>
      </c>
      <c r="AU37" s="420">
        <v>34</v>
      </c>
      <c r="AV37" s="420">
        <v>14</v>
      </c>
      <c r="AW37" s="460">
        <v>86</v>
      </c>
      <c r="AX37" s="419">
        <f t="shared" si="29"/>
        <v>0</v>
      </c>
      <c r="AY37" s="447">
        <f t="shared" si="30"/>
        <v>-8</v>
      </c>
      <c r="AZ37" s="442">
        <f>AW37-'1011Monthly'!AX36</f>
        <v>17</v>
      </c>
      <c r="BA37" s="421"/>
      <c r="BB37" s="420">
        <v>39</v>
      </c>
      <c r="BC37" s="420">
        <v>34</v>
      </c>
      <c r="BD37" s="420">
        <v>14</v>
      </c>
      <c r="BE37" s="460">
        <v>87</v>
      </c>
      <c r="BF37" s="419">
        <f t="shared" si="31"/>
        <v>1</v>
      </c>
      <c r="BG37" s="484">
        <f t="shared" si="32"/>
        <v>-7</v>
      </c>
      <c r="BH37" s="442">
        <f>BE37-'1011Monthly'!BF36</f>
        <v>16</v>
      </c>
      <c r="BI37" s="485"/>
      <c r="BJ37" s="420"/>
      <c r="BK37" s="420"/>
      <c r="BL37" s="420"/>
      <c r="BM37" s="460"/>
      <c r="BN37" s="419">
        <f t="shared" si="33"/>
        <v>-87</v>
      </c>
      <c r="BO37" s="447">
        <f t="shared" si="34"/>
        <v>-94</v>
      </c>
      <c r="BP37" s="442">
        <f>BM37-'1011Monthly'!BN36</f>
        <v>-71</v>
      </c>
      <c r="BQ37" s="485"/>
      <c r="BR37" s="420"/>
      <c r="BS37" s="420"/>
      <c r="BT37" s="420"/>
      <c r="BU37" s="460"/>
      <c r="BV37" s="419">
        <f t="shared" si="35"/>
        <v>0</v>
      </c>
      <c r="BW37" s="447">
        <f t="shared" si="36"/>
        <v>-94</v>
      </c>
      <c r="BX37" s="442">
        <f>BU37-'1011Monthly'!BV36</f>
        <v>-71</v>
      </c>
      <c r="BY37" s="421"/>
      <c r="BZ37" s="420"/>
      <c r="CA37" s="420"/>
      <c r="CB37" s="420"/>
      <c r="CC37" s="460"/>
      <c r="CD37" s="419">
        <f t="shared" si="37"/>
        <v>0</v>
      </c>
      <c r="CE37" s="447">
        <f t="shared" si="38"/>
        <v>-92</v>
      </c>
      <c r="CF37" s="442">
        <f>CC37-'1011Monthly'!CD36</f>
        <v>-71</v>
      </c>
      <c r="CG37" s="434"/>
    </row>
    <row r="38" spans="1:85">
      <c r="A38" s="415" t="s">
        <v>25</v>
      </c>
      <c r="B38" s="504">
        <f t="shared" si="39"/>
        <v>46.710467574345216</v>
      </c>
      <c r="C38" s="415">
        <v>16</v>
      </c>
      <c r="D38" s="415">
        <v>17</v>
      </c>
      <c r="E38" s="491">
        <v>10</v>
      </c>
      <c r="F38" s="456">
        <f t="shared" si="40"/>
        <v>43</v>
      </c>
      <c r="G38" s="485"/>
      <c r="H38" s="468">
        <v>14</v>
      </c>
      <c r="I38" s="420">
        <v>17</v>
      </c>
      <c r="J38" s="420">
        <v>9</v>
      </c>
      <c r="K38" s="456">
        <f t="shared" si="41"/>
        <v>40</v>
      </c>
      <c r="L38" s="452">
        <f t="shared" si="22"/>
        <v>-3</v>
      </c>
      <c r="M38" s="442">
        <f>K38-'1011Monthly'!K37</f>
        <v>-9</v>
      </c>
      <c r="N38" s="421"/>
      <c r="O38" s="420">
        <v>14</v>
      </c>
      <c r="P38" s="420">
        <v>16</v>
      </c>
      <c r="Q38" s="420">
        <v>9</v>
      </c>
      <c r="R38" s="456">
        <v>39</v>
      </c>
      <c r="S38" s="452">
        <f t="shared" si="42"/>
        <v>-1</v>
      </c>
      <c r="T38" s="442">
        <f>R38-'1011Monthly'!R37</f>
        <v>-10</v>
      </c>
      <c r="U38" s="421"/>
      <c r="V38" s="420">
        <v>15</v>
      </c>
      <c r="W38" s="420">
        <v>15</v>
      </c>
      <c r="X38" s="420">
        <v>9</v>
      </c>
      <c r="Y38" s="460">
        <v>39</v>
      </c>
      <c r="Z38" s="452">
        <f t="shared" si="23"/>
        <v>0</v>
      </c>
      <c r="AA38" s="447">
        <f t="shared" si="24"/>
        <v>-4</v>
      </c>
      <c r="AB38" s="442">
        <f>Y38-'1011Monthly'!Z37</f>
        <v>-10</v>
      </c>
      <c r="AC38" s="421"/>
      <c r="AD38" s="420">
        <v>15</v>
      </c>
      <c r="AE38" s="420">
        <v>15</v>
      </c>
      <c r="AF38" s="420">
        <v>9</v>
      </c>
      <c r="AG38" s="460">
        <v>39</v>
      </c>
      <c r="AH38" s="419">
        <f t="shared" si="25"/>
        <v>0</v>
      </c>
      <c r="AI38" s="447">
        <f t="shared" si="26"/>
        <v>-4</v>
      </c>
      <c r="AJ38" s="442">
        <f>AG38-'1011Monthly'!AH37</f>
        <v>-9</v>
      </c>
      <c r="AK38" s="421"/>
      <c r="AL38" s="420">
        <v>15</v>
      </c>
      <c r="AM38" s="420">
        <v>13</v>
      </c>
      <c r="AN38" s="420">
        <v>9</v>
      </c>
      <c r="AO38" s="460">
        <v>37</v>
      </c>
      <c r="AP38" s="419">
        <f t="shared" si="27"/>
        <v>-2</v>
      </c>
      <c r="AQ38" s="447">
        <f t="shared" si="28"/>
        <v>-6</v>
      </c>
      <c r="AR38" s="442">
        <f>AO38-'1011Monthly'!AP37</f>
        <v>-11</v>
      </c>
      <c r="AS38" s="421"/>
      <c r="AT38" s="420">
        <v>14</v>
      </c>
      <c r="AU38" s="420">
        <v>12</v>
      </c>
      <c r="AV38" s="420">
        <v>9</v>
      </c>
      <c r="AW38" s="460">
        <v>35</v>
      </c>
      <c r="AX38" s="419">
        <f t="shared" si="29"/>
        <v>-2</v>
      </c>
      <c r="AY38" s="447">
        <f t="shared" si="30"/>
        <v>-8</v>
      </c>
      <c r="AZ38" s="442">
        <f>AW38-'1011Monthly'!AX37</f>
        <v>-10</v>
      </c>
      <c r="BA38" s="421"/>
      <c r="BB38" s="420">
        <v>15</v>
      </c>
      <c r="BC38" s="420">
        <v>12</v>
      </c>
      <c r="BD38" s="420">
        <v>9</v>
      </c>
      <c r="BE38" s="460">
        <v>36</v>
      </c>
      <c r="BF38" s="419">
        <f t="shared" si="31"/>
        <v>1</v>
      </c>
      <c r="BG38" s="484">
        <f t="shared" si="32"/>
        <v>-7</v>
      </c>
      <c r="BH38" s="442">
        <f>BE38-'1011Monthly'!BF37</f>
        <v>-9</v>
      </c>
      <c r="BI38" s="485"/>
      <c r="BJ38" s="420"/>
      <c r="BK38" s="420"/>
      <c r="BL38" s="420"/>
      <c r="BM38" s="460"/>
      <c r="BN38" s="419">
        <f t="shared" si="33"/>
        <v>-36</v>
      </c>
      <c r="BO38" s="447">
        <f t="shared" si="34"/>
        <v>-43</v>
      </c>
      <c r="BP38" s="442">
        <f>BM38-'1011Monthly'!BN37</f>
        <v>-44</v>
      </c>
      <c r="BQ38" s="485"/>
      <c r="BR38" s="420"/>
      <c r="BS38" s="420"/>
      <c r="BT38" s="420"/>
      <c r="BU38" s="460"/>
      <c r="BV38" s="419">
        <f t="shared" si="35"/>
        <v>0</v>
      </c>
      <c r="BW38" s="447">
        <f t="shared" si="36"/>
        <v>-43</v>
      </c>
      <c r="BX38" s="442">
        <f>BU38-'1011Monthly'!BV37</f>
        <v>-43</v>
      </c>
      <c r="BY38" s="421"/>
      <c r="BZ38" s="420"/>
      <c r="CA38" s="420"/>
      <c r="CB38" s="420"/>
      <c r="CC38" s="460"/>
      <c r="CD38" s="419">
        <f t="shared" si="37"/>
        <v>0</v>
      </c>
      <c r="CE38" s="447">
        <f t="shared" si="38"/>
        <v>-40</v>
      </c>
      <c r="CF38" s="442">
        <f>CC38-'1011Monthly'!CD37</f>
        <v>-43</v>
      </c>
      <c r="CG38" s="434"/>
    </row>
    <row r="39" spans="1:85">
      <c r="A39" s="422" t="s">
        <v>11</v>
      </c>
      <c r="B39" s="504">
        <f t="shared" si="39"/>
        <v>59.701681843427565</v>
      </c>
      <c r="C39" s="415">
        <v>31</v>
      </c>
      <c r="D39" s="415">
        <v>19</v>
      </c>
      <c r="E39" s="491">
        <v>15</v>
      </c>
      <c r="F39" s="457">
        <f t="shared" si="40"/>
        <v>65</v>
      </c>
      <c r="G39" s="485"/>
      <c r="H39" s="468">
        <v>28</v>
      </c>
      <c r="I39" s="420">
        <v>21</v>
      </c>
      <c r="J39" s="420">
        <v>14</v>
      </c>
      <c r="K39" s="457">
        <f t="shared" si="41"/>
        <v>63</v>
      </c>
      <c r="L39" s="453">
        <f t="shared" si="22"/>
        <v>-2</v>
      </c>
      <c r="M39" s="442">
        <f>K39-'1011Monthly'!K38</f>
        <v>-5</v>
      </c>
      <c r="N39" s="421"/>
      <c r="O39" s="420">
        <v>26</v>
      </c>
      <c r="P39" s="420">
        <v>18</v>
      </c>
      <c r="Q39" s="420">
        <v>14</v>
      </c>
      <c r="R39" s="457">
        <v>58</v>
      </c>
      <c r="S39" s="453">
        <f t="shared" si="42"/>
        <v>-5</v>
      </c>
      <c r="T39" s="442">
        <f>R39-'1011Monthly'!R38</f>
        <v>-7</v>
      </c>
      <c r="U39" s="421"/>
      <c r="V39" s="420">
        <v>26</v>
      </c>
      <c r="W39" s="420">
        <v>18</v>
      </c>
      <c r="X39" s="420">
        <v>14</v>
      </c>
      <c r="Y39" s="461">
        <v>58</v>
      </c>
      <c r="Z39" s="453">
        <f t="shared" si="23"/>
        <v>0</v>
      </c>
      <c r="AA39" s="448">
        <f t="shared" si="24"/>
        <v>-7</v>
      </c>
      <c r="AB39" s="442">
        <f>Y39-'1011Monthly'!Z38</f>
        <v>-6</v>
      </c>
      <c r="AC39" s="421"/>
      <c r="AD39" s="420">
        <v>26</v>
      </c>
      <c r="AE39" s="420">
        <v>19</v>
      </c>
      <c r="AF39" s="420">
        <v>14</v>
      </c>
      <c r="AG39" s="461">
        <v>59</v>
      </c>
      <c r="AH39" s="425">
        <f t="shared" si="25"/>
        <v>1</v>
      </c>
      <c r="AI39" s="448">
        <f t="shared" si="26"/>
        <v>-6</v>
      </c>
      <c r="AJ39" s="442">
        <f>AG39-'1011Monthly'!AH38</f>
        <v>-4</v>
      </c>
      <c r="AK39" s="421"/>
      <c r="AL39" s="420">
        <v>26</v>
      </c>
      <c r="AM39" s="420">
        <v>19</v>
      </c>
      <c r="AN39" s="420">
        <v>14</v>
      </c>
      <c r="AO39" s="461">
        <v>59</v>
      </c>
      <c r="AP39" s="425">
        <f t="shared" si="27"/>
        <v>0</v>
      </c>
      <c r="AQ39" s="448">
        <f t="shared" si="28"/>
        <v>-6</v>
      </c>
      <c r="AR39" s="442">
        <f>AO39-'1011Monthly'!AP38</f>
        <v>-2</v>
      </c>
      <c r="AS39" s="421"/>
      <c r="AT39" s="420">
        <v>35</v>
      </c>
      <c r="AU39" s="420">
        <v>19</v>
      </c>
      <c r="AV39" s="420">
        <v>14</v>
      </c>
      <c r="AW39" s="461">
        <v>68</v>
      </c>
      <c r="AX39" s="425">
        <f t="shared" si="29"/>
        <v>9</v>
      </c>
      <c r="AY39" s="448">
        <f t="shared" si="30"/>
        <v>3</v>
      </c>
      <c r="AZ39" s="442">
        <f>AW39-'1011Monthly'!AX38</f>
        <v>5</v>
      </c>
      <c r="BA39" s="421"/>
      <c r="BB39" s="420">
        <v>36</v>
      </c>
      <c r="BC39" s="420">
        <v>18</v>
      </c>
      <c r="BD39" s="420">
        <v>14</v>
      </c>
      <c r="BE39" s="461">
        <v>68</v>
      </c>
      <c r="BF39" s="425">
        <f t="shared" si="31"/>
        <v>0</v>
      </c>
      <c r="BG39" s="487">
        <f t="shared" si="32"/>
        <v>3</v>
      </c>
      <c r="BH39" s="442">
        <f>BE39-'1011Monthly'!BF38</f>
        <v>5</v>
      </c>
      <c r="BI39" s="485"/>
      <c r="BJ39" s="420"/>
      <c r="BK39" s="420"/>
      <c r="BL39" s="420"/>
      <c r="BM39" s="461"/>
      <c r="BN39" s="425">
        <f t="shared" si="33"/>
        <v>-68</v>
      </c>
      <c r="BO39" s="448">
        <f t="shared" si="34"/>
        <v>-65</v>
      </c>
      <c r="BP39" s="442">
        <f>BM39-'1011Monthly'!BN38</f>
        <v>-63</v>
      </c>
      <c r="BQ39" s="485"/>
      <c r="BR39" s="420"/>
      <c r="BS39" s="420"/>
      <c r="BT39" s="420"/>
      <c r="BU39" s="461"/>
      <c r="BV39" s="425">
        <f t="shared" si="35"/>
        <v>0</v>
      </c>
      <c r="BW39" s="448">
        <f t="shared" si="36"/>
        <v>-65</v>
      </c>
      <c r="BX39" s="442">
        <f>BU39-'1011Monthly'!BV38</f>
        <v>-64</v>
      </c>
      <c r="BY39" s="421"/>
      <c r="BZ39" s="420"/>
      <c r="CA39" s="420"/>
      <c r="CB39" s="420"/>
      <c r="CC39" s="461"/>
      <c r="CD39" s="425">
        <f t="shared" si="37"/>
        <v>0</v>
      </c>
      <c r="CE39" s="448">
        <f t="shared" si="38"/>
        <v>-63</v>
      </c>
      <c r="CF39" s="442">
        <f>CC39-'1011Monthly'!CD38</f>
        <v>-64</v>
      </c>
      <c r="CG39" s="434"/>
    </row>
    <row r="40" spans="1:85" ht="14.4" thickBot="1">
      <c r="A40" s="439" t="s">
        <v>75</v>
      </c>
      <c r="B40" s="506">
        <f>SUM(B29:B39)</f>
        <v>1008.0000000000001</v>
      </c>
      <c r="C40" s="430">
        <f>SUM(C29:C39)</f>
        <v>343</v>
      </c>
      <c r="D40" s="430">
        <f>SUM(D29:D39)</f>
        <v>286</v>
      </c>
      <c r="E40" s="494">
        <f>SUM(E29:E39)</f>
        <v>167</v>
      </c>
      <c r="F40" s="430">
        <f>SUM(F29:F39)</f>
        <v>796</v>
      </c>
      <c r="G40" s="421"/>
      <c r="H40" s="467">
        <f>SUM(H29:H39)</f>
        <v>353</v>
      </c>
      <c r="I40" s="430">
        <f>SUM(I29:I39)</f>
        <v>268</v>
      </c>
      <c r="J40" s="430">
        <f>SUM(J29:J39)</f>
        <v>159</v>
      </c>
      <c r="K40" s="458">
        <f>SUM(K29:K39)</f>
        <v>780</v>
      </c>
      <c r="L40" s="454">
        <f t="shared" si="22"/>
        <v>-16</v>
      </c>
      <c r="M40" s="489">
        <f>K40-'1011Monthly'!K39</f>
        <v>39</v>
      </c>
      <c r="N40" s="471"/>
      <c r="O40" s="430">
        <v>349</v>
      </c>
      <c r="P40" s="430">
        <v>264</v>
      </c>
      <c r="Q40" s="430">
        <v>159</v>
      </c>
      <c r="R40" s="458">
        <v>772</v>
      </c>
      <c r="S40" s="454">
        <f>R40-K40</f>
        <v>-8</v>
      </c>
      <c r="T40" s="489">
        <f>R40-'1011Monthly'!R39</f>
        <v>41</v>
      </c>
      <c r="U40" s="471"/>
      <c r="V40" s="430">
        <f>SUM(V29:V39)</f>
        <v>346</v>
      </c>
      <c r="W40" s="430">
        <f>SUM(W29:W39)</f>
        <v>263</v>
      </c>
      <c r="X40" s="430">
        <f>SUM(X29:X39)</f>
        <v>158</v>
      </c>
      <c r="Y40" s="458">
        <f>SUM(Y29:Y39)</f>
        <v>767</v>
      </c>
      <c r="Z40" s="454">
        <f t="shared" si="23"/>
        <v>-5</v>
      </c>
      <c r="AA40" s="449">
        <f t="shared" si="24"/>
        <v>-29</v>
      </c>
      <c r="AB40" s="489">
        <f>Y40-'1011Monthly'!Z39</f>
        <v>39</v>
      </c>
      <c r="AC40" s="471"/>
      <c r="AD40" s="430">
        <f>SUM(AD29:AD39)</f>
        <v>343</v>
      </c>
      <c r="AE40" s="430">
        <f>SUM(AE29:AE39)</f>
        <v>262</v>
      </c>
      <c r="AF40" s="430">
        <f>SUM(AF29:AF39)</f>
        <v>158</v>
      </c>
      <c r="AG40" s="458">
        <f>SUM(AG29:AG39)</f>
        <v>763</v>
      </c>
      <c r="AH40" s="431">
        <f t="shared" si="25"/>
        <v>-4</v>
      </c>
      <c r="AI40" s="449">
        <f t="shared" si="26"/>
        <v>-33</v>
      </c>
      <c r="AJ40" s="489">
        <f>AG40-'1011Monthly'!AH39</f>
        <v>37</v>
      </c>
      <c r="AK40" s="471"/>
      <c r="AL40" s="430">
        <f>SUM(AL29:AL39)</f>
        <v>349</v>
      </c>
      <c r="AM40" s="430">
        <f>SUM(AM29:AM39)</f>
        <v>258</v>
      </c>
      <c r="AN40" s="430">
        <f>SUM(AN29:AN39)</f>
        <v>157</v>
      </c>
      <c r="AO40" s="458">
        <f>SUM(AO29:AO39)</f>
        <v>764</v>
      </c>
      <c r="AP40" s="431">
        <f t="shared" si="27"/>
        <v>1</v>
      </c>
      <c r="AQ40" s="449">
        <f t="shared" si="28"/>
        <v>-32</v>
      </c>
      <c r="AR40" s="489">
        <f>AO40-'1011Monthly'!AP39</f>
        <v>41</v>
      </c>
      <c r="AS40" s="471"/>
      <c r="AT40" s="430">
        <f>SUM(AT29:AT39)</f>
        <v>347</v>
      </c>
      <c r="AU40" s="430">
        <f>SUM(AU29:AU39)</f>
        <v>252</v>
      </c>
      <c r="AV40" s="430">
        <f>SUM(AV29:AV39)</f>
        <v>157</v>
      </c>
      <c r="AW40" s="458">
        <f>SUM(AW29:AW39)</f>
        <v>756</v>
      </c>
      <c r="AX40" s="431">
        <f t="shared" si="29"/>
        <v>-8</v>
      </c>
      <c r="AY40" s="449">
        <f t="shared" si="30"/>
        <v>-40</v>
      </c>
      <c r="AZ40" s="446">
        <f>AW40-'1011Monthly'!AX39</f>
        <v>51</v>
      </c>
      <c r="BA40" s="471"/>
      <c r="BB40" s="430">
        <f>SUM(BB29:BB39)</f>
        <v>348</v>
      </c>
      <c r="BC40" s="430">
        <f>SUM(BC29:BC39)</f>
        <v>250</v>
      </c>
      <c r="BD40" s="430">
        <f>SUM(BD29:BD39)</f>
        <v>157</v>
      </c>
      <c r="BE40" s="458">
        <f>SUM(BE29:BE39)</f>
        <v>755</v>
      </c>
      <c r="BF40" s="431">
        <f t="shared" si="31"/>
        <v>-1</v>
      </c>
      <c r="BG40" s="449">
        <f t="shared" si="32"/>
        <v>-41</v>
      </c>
      <c r="BH40" s="489">
        <f>BE40-'1011Monthly'!BF39</f>
        <v>51</v>
      </c>
      <c r="BI40" s="471"/>
      <c r="BJ40" s="430">
        <f>SUM(BJ29:BJ39)</f>
        <v>0</v>
      </c>
      <c r="BK40" s="430">
        <f>SUM(BK29:BK39)</f>
        <v>0</v>
      </c>
      <c r="BL40" s="430">
        <f>SUM(BL29:BL39)</f>
        <v>0</v>
      </c>
      <c r="BM40" s="458">
        <f>SUM(BM29:BM39)</f>
        <v>0</v>
      </c>
      <c r="BN40" s="431">
        <f t="shared" si="33"/>
        <v>-755</v>
      </c>
      <c r="BO40" s="449">
        <f t="shared" si="34"/>
        <v>-796</v>
      </c>
      <c r="BP40" s="489">
        <f>BM40-'1011Monthly'!BN39</f>
        <v>-697</v>
      </c>
      <c r="BQ40" s="471"/>
      <c r="BR40" s="430">
        <f>SUM(BR29:BR39)</f>
        <v>0</v>
      </c>
      <c r="BS40" s="430">
        <f>SUM(BS29:BS39)</f>
        <v>0</v>
      </c>
      <c r="BT40" s="430">
        <f>SUM(BT29:BT39)</f>
        <v>0</v>
      </c>
      <c r="BU40" s="458">
        <f>SUM(BU29:BU39)</f>
        <v>0</v>
      </c>
      <c r="BV40" s="431">
        <f t="shared" si="35"/>
        <v>0</v>
      </c>
      <c r="BW40" s="449">
        <f t="shared" si="36"/>
        <v>-796</v>
      </c>
      <c r="BX40" s="489">
        <f>BU40-'1011Monthly'!BV39</f>
        <v>-694</v>
      </c>
      <c r="BY40" s="471"/>
      <c r="BZ40" s="430">
        <f>SUM(BZ29:BZ39)</f>
        <v>0</v>
      </c>
      <c r="CA40" s="430">
        <f>SUM(CA29:CA39)</f>
        <v>0</v>
      </c>
      <c r="CB40" s="430">
        <f>SUM(CB29:CB39)</f>
        <v>0</v>
      </c>
      <c r="CC40" s="458">
        <f>SUM(CC29:CC39)</f>
        <v>0</v>
      </c>
      <c r="CD40" s="431">
        <f t="shared" si="37"/>
        <v>0</v>
      </c>
      <c r="CE40" s="449">
        <f t="shared" si="38"/>
        <v>-780</v>
      </c>
      <c r="CF40" s="489">
        <f>CC40-'1011Monthly'!CD39</f>
        <v>-694</v>
      </c>
      <c r="CG40" s="413"/>
    </row>
    <row r="41" spans="1:85" ht="14.4" thickTop="1">
      <c r="CG41" s="410"/>
    </row>
    <row r="42" spans="1:85">
      <c r="CG42" s="410"/>
    </row>
    <row r="43" spans="1:85">
      <c r="A43" s="406" t="s">
        <v>220</v>
      </c>
    </row>
    <row r="44" spans="1:85">
      <c r="A44" s="406" t="s">
        <v>2</v>
      </c>
      <c r="B44" s="440">
        <v>7.2577699475962279E-2</v>
      </c>
    </row>
    <row r="45" spans="1:85">
      <c r="A45" s="406" t="s">
        <v>83</v>
      </c>
      <c r="B45" s="440">
        <v>8.5379558771291719E-2</v>
      </c>
    </row>
    <row r="46" spans="1:85">
      <c r="A46" s="406" t="s">
        <v>4</v>
      </c>
      <c r="B46" s="440">
        <v>9.2561875234570989E-2</v>
      </c>
    </row>
    <row r="47" spans="1:85">
      <c r="A47" s="406" t="s">
        <v>5</v>
      </c>
      <c r="B47" s="440">
        <v>7.7307498572407374E-2</v>
      </c>
    </row>
    <row r="48" spans="1:85">
      <c r="A48" s="406" t="s">
        <v>6</v>
      </c>
      <c r="B48" s="440">
        <v>7.8514999952827624E-2</v>
      </c>
    </row>
    <row r="49" spans="1:2">
      <c r="A49" s="406" t="s">
        <v>7</v>
      </c>
      <c r="B49" s="440">
        <v>5.0740067714980325E-2</v>
      </c>
    </row>
    <row r="50" spans="1:2">
      <c r="A50" s="406" t="s">
        <v>8</v>
      </c>
      <c r="B50" s="440">
        <v>0.29396746713271127</v>
      </c>
    </row>
    <row r="51" spans="1:2">
      <c r="A51" s="406" t="s">
        <v>9</v>
      </c>
      <c r="B51" s="440">
        <v>7.4574570690832037E-2</v>
      </c>
    </row>
    <row r="52" spans="1:2">
      <c r="A52" s="406" t="s">
        <v>10</v>
      </c>
      <c r="B52" s="440">
        <v>6.8808653905038819E-2</v>
      </c>
    </row>
    <row r="53" spans="1:2">
      <c r="A53" s="406" t="s">
        <v>25</v>
      </c>
      <c r="B53" s="440">
        <v>4.6339749577723431E-2</v>
      </c>
    </row>
    <row r="54" spans="1:2">
      <c r="A54" s="406" t="s">
        <v>11</v>
      </c>
      <c r="B54" s="440">
        <v>5.9227858971654328E-2</v>
      </c>
    </row>
    <row r="55" spans="1:2">
      <c r="B55" s="440">
        <f>SUM(B44:B54)</f>
        <v>1.0000000000000002</v>
      </c>
    </row>
  </sheetData>
  <mergeCells count="123">
    <mergeCell ref="C2:F2"/>
    <mergeCell ref="H2:M2"/>
    <mergeCell ref="O2:T2"/>
    <mergeCell ref="V2:AB2"/>
    <mergeCell ref="AD2:AJ2"/>
    <mergeCell ref="AL2:AR2"/>
    <mergeCell ref="AT2:AZ2"/>
    <mergeCell ref="BB2:BH2"/>
    <mergeCell ref="BJ2:BP2"/>
    <mergeCell ref="BR2:BX2"/>
    <mergeCell ref="BZ2:CF2"/>
    <mergeCell ref="A3:A4"/>
    <mergeCell ref="C3:E3"/>
    <mergeCell ref="F3:F4"/>
    <mergeCell ref="H3:J3"/>
    <mergeCell ref="K3:K4"/>
    <mergeCell ref="L3:L4"/>
    <mergeCell ref="M3:M4"/>
    <mergeCell ref="O3:Q3"/>
    <mergeCell ref="R3:R4"/>
    <mergeCell ref="S3:S4"/>
    <mergeCell ref="T3:T4"/>
    <mergeCell ref="V3:X3"/>
    <mergeCell ref="Y3:Y4"/>
    <mergeCell ref="Z3:Z4"/>
    <mergeCell ref="AA3:AA4"/>
    <mergeCell ref="AB3:AB4"/>
    <mergeCell ref="AD3:AF3"/>
    <mergeCell ref="AG3:AG4"/>
    <mergeCell ref="AH3:AH4"/>
    <mergeCell ref="AI3:AI4"/>
    <mergeCell ref="AJ3:AJ4"/>
    <mergeCell ref="AL3:AN3"/>
    <mergeCell ref="AO3:AO4"/>
    <mergeCell ref="AP3:AP4"/>
    <mergeCell ref="AQ3:AQ4"/>
    <mergeCell ref="AR3:AR4"/>
    <mergeCell ref="AT3:AV3"/>
    <mergeCell ref="AW3:AW4"/>
    <mergeCell ref="AX3:AX4"/>
    <mergeCell ref="AY3:AY4"/>
    <mergeCell ref="AZ3:AZ4"/>
    <mergeCell ref="BB3:BD3"/>
    <mergeCell ref="BE3:BE4"/>
    <mergeCell ref="BF3:BF4"/>
    <mergeCell ref="BG3:BG4"/>
    <mergeCell ref="BH3:BH4"/>
    <mergeCell ref="BJ3:BL3"/>
    <mergeCell ref="BM3:BM4"/>
    <mergeCell ref="BN3:BN4"/>
    <mergeCell ref="BO3:BO4"/>
    <mergeCell ref="BP3:BP4"/>
    <mergeCell ref="BR3:BT3"/>
    <mergeCell ref="BU3:BU4"/>
    <mergeCell ref="BV3:BV4"/>
    <mergeCell ref="BW3:BW4"/>
    <mergeCell ref="BX3:BX4"/>
    <mergeCell ref="BZ3:CB3"/>
    <mergeCell ref="CC3:CC4"/>
    <mergeCell ref="CD3:CD4"/>
    <mergeCell ref="CE3:CE4"/>
    <mergeCell ref="CF3:CF4"/>
    <mergeCell ref="C26:F26"/>
    <mergeCell ref="H26:M26"/>
    <mergeCell ref="O26:T26"/>
    <mergeCell ref="V26:AB26"/>
    <mergeCell ref="AD26:AJ26"/>
    <mergeCell ref="AL26:AR26"/>
    <mergeCell ref="AT26:AZ26"/>
    <mergeCell ref="BB26:BH26"/>
    <mergeCell ref="BJ26:BP26"/>
    <mergeCell ref="BR26:BX26"/>
    <mergeCell ref="BZ26:CF26"/>
    <mergeCell ref="A27:A28"/>
    <mergeCell ref="C27:E27"/>
    <mergeCell ref="H27:J27"/>
    <mergeCell ref="K27:K28"/>
    <mergeCell ref="L27:L28"/>
    <mergeCell ref="M27:M28"/>
    <mergeCell ref="O27:Q27"/>
    <mergeCell ref="R27:R28"/>
    <mergeCell ref="S27:S28"/>
    <mergeCell ref="T27:T28"/>
    <mergeCell ref="V27:X27"/>
    <mergeCell ref="Y27:Y28"/>
    <mergeCell ref="Z27:Z28"/>
    <mergeCell ref="AA27:AA28"/>
    <mergeCell ref="AB27:AB28"/>
    <mergeCell ref="AD27:AF27"/>
    <mergeCell ref="AG27:AG28"/>
    <mergeCell ref="AH27:AH28"/>
    <mergeCell ref="AI27:AI28"/>
    <mergeCell ref="AJ27:AJ28"/>
    <mergeCell ref="AL27:AN27"/>
    <mergeCell ref="AO27:AO28"/>
    <mergeCell ref="AP27:AP28"/>
    <mergeCell ref="AQ27:AQ28"/>
    <mergeCell ref="AR27:AR28"/>
    <mergeCell ref="AT27:AV27"/>
    <mergeCell ref="AW27:AW28"/>
    <mergeCell ref="AX27:AX28"/>
    <mergeCell ref="AY27:AY28"/>
    <mergeCell ref="AZ27:AZ28"/>
    <mergeCell ref="BB27:BD27"/>
    <mergeCell ref="BE27:BE28"/>
    <mergeCell ref="BF27:BF28"/>
    <mergeCell ref="BG27:BG28"/>
    <mergeCell ref="BH27:BH28"/>
    <mergeCell ref="BJ27:BL27"/>
    <mergeCell ref="BM27:BM28"/>
    <mergeCell ref="BN27:BN28"/>
    <mergeCell ref="BO27:BO28"/>
    <mergeCell ref="BP27:BP28"/>
    <mergeCell ref="BR27:BT27"/>
    <mergeCell ref="BU27:BU28"/>
    <mergeCell ref="CE27:CE28"/>
    <mergeCell ref="CF27:CF28"/>
    <mergeCell ref="BV27:BV28"/>
    <mergeCell ref="BW27:BW28"/>
    <mergeCell ref="BX27:BX28"/>
    <mergeCell ref="BZ27:CB27"/>
    <mergeCell ref="CC27:CC28"/>
    <mergeCell ref="CD27:CD28"/>
  </mergeCells>
  <printOptions horizontalCentered="1"/>
  <pageMargins left="0.37" right="0.41" top="1.1200000000000001" bottom="0.63" header="0.47" footer="0.36"/>
  <pageSetup orientation="portrait" r:id="rId1"/>
  <headerFooter alignWithMargins="0">
    <oddHeader>&amp;C&amp;"Calibri,Bold"Erie County Technical School
Monthly Enrollment Report
2011-2012&amp;R&amp;"Calibri,Regular"&amp;D</oddHeader>
    <oddFooter>&amp;R&amp;"Calibri,Regular"&amp;Z&amp;F</oddFooter>
  </headerFooter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CH54"/>
  <sheetViews>
    <sheetView topLeftCell="A2" workbookViewId="0">
      <pane xSplit="2" ySplit="3" topLeftCell="S5" activePane="bottomRight" state="frozen"/>
      <selection activeCell="A2" sqref="A2"/>
      <selection pane="topRight" activeCell="C2" sqref="C2"/>
      <selection pane="bottomLeft" activeCell="A5" sqref="A5"/>
      <selection pane="bottomRight" activeCell="N2" sqref="N1:N65536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1" width="7.109375" style="406" customWidth="1"/>
    <col min="22" max="22" width="1.5546875" style="410" customWidth="1"/>
    <col min="23" max="29" width="7.109375" style="406" customWidth="1"/>
    <col min="30" max="30" width="1.5546875" style="410" customWidth="1"/>
    <col min="31" max="37" width="7.109375" style="406" customWidth="1"/>
    <col min="38" max="38" width="1.5546875" style="410" customWidth="1"/>
    <col min="39" max="45" width="7.109375" style="406" customWidth="1"/>
    <col min="46" max="46" width="1.5546875" style="410" customWidth="1"/>
    <col min="47" max="53" width="7.109375" style="406" customWidth="1"/>
    <col min="54" max="54" width="1.5546875" style="410" customWidth="1"/>
    <col min="55" max="61" width="7.109375" style="406" customWidth="1"/>
    <col min="62" max="62" width="1.5546875" style="410" customWidth="1"/>
    <col min="63" max="69" width="7.109375" style="406" customWidth="1"/>
    <col min="70" max="70" width="1.5546875" style="410" customWidth="1"/>
    <col min="71" max="77" width="7.109375" style="406" customWidth="1"/>
    <col min="78" max="78" width="1.5546875" style="410" customWidth="1"/>
    <col min="79" max="85" width="7.109375" style="406" customWidth="1"/>
    <col min="86" max="16384" width="9.109375" style="406"/>
  </cols>
  <sheetData>
    <row r="1" spans="1:86" ht="12.75" hidden="1" customHeight="1">
      <c r="H1" s="408"/>
      <c r="I1" s="408"/>
      <c r="J1" s="408"/>
      <c r="K1" s="408"/>
      <c r="O1" s="409"/>
      <c r="P1" s="409"/>
      <c r="CH1" s="410"/>
    </row>
    <row r="2" spans="1:86">
      <c r="C2" s="655" t="s">
        <v>209</v>
      </c>
      <c r="D2" s="656"/>
      <c r="E2" s="656"/>
      <c r="F2" s="656"/>
      <c r="G2" s="469"/>
      <c r="H2" s="651" t="s">
        <v>210</v>
      </c>
      <c r="I2" s="651"/>
      <c r="J2" s="651"/>
      <c r="K2" s="651"/>
      <c r="L2" s="651"/>
      <c r="M2" s="652"/>
      <c r="N2" s="469"/>
      <c r="O2" s="655" t="s">
        <v>211</v>
      </c>
      <c r="P2" s="656"/>
      <c r="Q2" s="656"/>
      <c r="R2" s="656"/>
      <c r="S2" s="656"/>
      <c r="T2" s="656"/>
      <c r="U2" s="657"/>
      <c r="V2" s="469"/>
      <c r="W2" s="650" t="s">
        <v>212</v>
      </c>
      <c r="X2" s="651"/>
      <c r="Y2" s="651"/>
      <c r="Z2" s="651"/>
      <c r="AA2" s="651"/>
      <c r="AB2" s="651"/>
      <c r="AC2" s="652"/>
      <c r="AD2" s="469"/>
      <c r="AE2" s="647" t="s">
        <v>213</v>
      </c>
      <c r="AF2" s="648"/>
      <c r="AG2" s="648"/>
      <c r="AH2" s="648"/>
      <c r="AI2" s="648"/>
      <c r="AJ2" s="648"/>
      <c r="AK2" s="649"/>
      <c r="AL2" s="469"/>
      <c r="AM2" s="650" t="s">
        <v>214</v>
      </c>
      <c r="AN2" s="651"/>
      <c r="AO2" s="651"/>
      <c r="AP2" s="651"/>
      <c r="AQ2" s="651"/>
      <c r="AR2" s="651"/>
      <c r="AS2" s="652"/>
      <c r="AT2" s="469"/>
      <c r="AU2" s="647" t="s">
        <v>215</v>
      </c>
      <c r="AV2" s="648"/>
      <c r="AW2" s="648"/>
      <c r="AX2" s="648"/>
      <c r="AY2" s="648"/>
      <c r="AZ2" s="648"/>
      <c r="BA2" s="649"/>
      <c r="BB2" s="469"/>
      <c r="BC2" s="650" t="s">
        <v>216</v>
      </c>
      <c r="BD2" s="651"/>
      <c r="BE2" s="651"/>
      <c r="BF2" s="651"/>
      <c r="BG2" s="651"/>
      <c r="BH2" s="651"/>
      <c r="BI2" s="652"/>
      <c r="BJ2" s="469"/>
      <c r="BK2" s="647" t="s">
        <v>217</v>
      </c>
      <c r="BL2" s="648"/>
      <c r="BM2" s="648"/>
      <c r="BN2" s="648"/>
      <c r="BO2" s="648"/>
      <c r="BP2" s="648"/>
      <c r="BQ2" s="649"/>
      <c r="BR2" s="469"/>
      <c r="BS2" s="650" t="s">
        <v>218</v>
      </c>
      <c r="BT2" s="651"/>
      <c r="BU2" s="651"/>
      <c r="BV2" s="651"/>
      <c r="BW2" s="651"/>
      <c r="BX2" s="651"/>
      <c r="BY2" s="652"/>
      <c r="BZ2" s="469"/>
      <c r="CA2" s="647" t="s">
        <v>219</v>
      </c>
      <c r="CB2" s="648"/>
      <c r="CC2" s="648"/>
      <c r="CD2" s="648"/>
      <c r="CE2" s="648"/>
      <c r="CF2" s="648"/>
      <c r="CG2" s="649"/>
      <c r="CH2" s="411"/>
    </row>
    <row r="3" spans="1:86" ht="12.75" customHeight="1">
      <c r="A3" s="638" t="s">
        <v>169</v>
      </c>
      <c r="B3" s="481"/>
      <c r="C3" s="626" t="s">
        <v>76</v>
      </c>
      <c r="D3" s="627"/>
      <c r="E3" s="628"/>
      <c r="F3" s="653" t="s">
        <v>13</v>
      </c>
      <c r="G3" s="470"/>
      <c r="H3" s="627" t="s">
        <v>76</v>
      </c>
      <c r="I3" s="627"/>
      <c r="J3" s="628"/>
      <c r="K3" s="620" t="s">
        <v>13</v>
      </c>
      <c r="L3" s="629" t="s">
        <v>120</v>
      </c>
      <c r="M3" s="624" t="s">
        <v>228</v>
      </c>
      <c r="N3" s="470"/>
      <c r="O3" s="627" t="s">
        <v>76</v>
      </c>
      <c r="P3" s="627"/>
      <c r="Q3" s="628"/>
      <c r="R3" s="620" t="s">
        <v>13</v>
      </c>
      <c r="S3" s="629" t="s">
        <v>120</v>
      </c>
      <c r="T3" s="575" t="s">
        <v>252</v>
      </c>
      <c r="U3" s="624" t="s">
        <v>228</v>
      </c>
      <c r="V3" s="470"/>
      <c r="W3" s="626" t="s">
        <v>76</v>
      </c>
      <c r="X3" s="627"/>
      <c r="Y3" s="628"/>
      <c r="Z3" s="620" t="s">
        <v>13</v>
      </c>
      <c r="AA3" s="629" t="s">
        <v>120</v>
      </c>
      <c r="AB3" s="663" t="s">
        <v>121</v>
      </c>
      <c r="AC3" s="624" t="s">
        <v>228</v>
      </c>
      <c r="AD3" s="470"/>
      <c r="AE3" s="626" t="s">
        <v>76</v>
      </c>
      <c r="AF3" s="627"/>
      <c r="AG3" s="628"/>
      <c r="AH3" s="620" t="s">
        <v>13</v>
      </c>
      <c r="AI3" s="610" t="s">
        <v>120</v>
      </c>
      <c r="AJ3" s="622" t="s">
        <v>121</v>
      </c>
      <c r="AK3" s="624" t="s">
        <v>228</v>
      </c>
      <c r="AL3" s="470"/>
      <c r="AM3" s="626" t="s">
        <v>76</v>
      </c>
      <c r="AN3" s="627"/>
      <c r="AO3" s="628"/>
      <c r="AP3" s="620" t="s">
        <v>13</v>
      </c>
      <c r="AQ3" s="610" t="s">
        <v>120</v>
      </c>
      <c r="AR3" s="622" t="s">
        <v>121</v>
      </c>
      <c r="AS3" s="624" t="s">
        <v>228</v>
      </c>
      <c r="AT3" s="470"/>
      <c r="AU3" s="626" t="s">
        <v>76</v>
      </c>
      <c r="AV3" s="627"/>
      <c r="AW3" s="628"/>
      <c r="AX3" s="620" t="s">
        <v>13</v>
      </c>
      <c r="AY3" s="610" t="s">
        <v>120</v>
      </c>
      <c r="AZ3" s="622" t="s">
        <v>121</v>
      </c>
      <c r="BA3" s="624" t="s">
        <v>228</v>
      </c>
      <c r="BB3" s="470"/>
      <c r="BC3" s="626" t="s">
        <v>76</v>
      </c>
      <c r="BD3" s="627"/>
      <c r="BE3" s="628"/>
      <c r="BF3" s="620" t="s">
        <v>13</v>
      </c>
      <c r="BG3" s="610" t="s">
        <v>120</v>
      </c>
      <c r="BH3" s="622" t="s">
        <v>121</v>
      </c>
      <c r="BI3" s="624" t="s">
        <v>228</v>
      </c>
      <c r="BJ3" s="470"/>
      <c r="BK3" s="626" t="s">
        <v>76</v>
      </c>
      <c r="BL3" s="627"/>
      <c r="BM3" s="628"/>
      <c r="BN3" s="620" t="s">
        <v>13</v>
      </c>
      <c r="BO3" s="610" t="s">
        <v>120</v>
      </c>
      <c r="BP3" s="622" t="s">
        <v>121</v>
      </c>
      <c r="BQ3" s="624" t="s">
        <v>228</v>
      </c>
      <c r="BR3" s="470"/>
      <c r="BS3" s="626" t="s">
        <v>76</v>
      </c>
      <c r="BT3" s="627"/>
      <c r="BU3" s="628"/>
      <c r="BV3" s="620" t="s">
        <v>13</v>
      </c>
      <c r="BW3" s="610" t="s">
        <v>120</v>
      </c>
      <c r="BX3" s="622" t="s">
        <v>121</v>
      </c>
      <c r="BY3" s="624" t="s">
        <v>228</v>
      </c>
      <c r="BZ3" s="470"/>
      <c r="CA3" s="626" t="s">
        <v>76</v>
      </c>
      <c r="CB3" s="627"/>
      <c r="CC3" s="628"/>
      <c r="CD3" s="620" t="s">
        <v>13</v>
      </c>
      <c r="CE3" s="610" t="s">
        <v>120</v>
      </c>
      <c r="CF3" s="622" t="s">
        <v>121</v>
      </c>
      <c r="CG3" s="624" t="s">
        <v>228</v>
      </c>
      <c r="CH3" s="410"/>
    </row>
    <row r="4" spans="1:86">
      <c r="A4" s="639"/>
      <c r="B4" s="482" t="s">
        <v>202</v>
      </c>
      <c r="C4" s="412" t="s">
        <v>71</v>
      </c>
      <c r="D4" s="412" t="s">
        <v>72</v>
      </c>
      <c r="E4" s="412" t="s">
        <v>73</v>
      </c>
      <c r="F4" s="654" t="s">
        <v>13</v>
      </c>
      <c r="G4" s="470"/>
      <c r="H4" s="441" t="s">
        <v>71</v>
      </c>
      <c r="I4" s="412" t="s">
        <v>72</v>
      </c>
      <c r="J4" s="412" t="s">
        <v>73</v>
      </c>
      <c r="K4" s="621" t="s">
        <v>13</v>
      </c>
      <c r="L4" s="646"/>
      <c r="M4" s="625"/>
      <c r="N4" s="470"/>
      <c r="O4" s="441" t="s">
        <v>71</v>
      </c>
      <c r="P4" s="412" t="s">
        <v>72</v>
      </c>
      <c r="Q4" s="412" t="s">
        <v>73</v>
      </c>
      <c r="R4" s="621" t="s">
        <v>13</v>
      </c>
      <c r="S4" s="646"/>
      <c r="T4" s="576" t="s">
        <v>253</v>
      </c>
      <c r="U4" s="625"/>
      <c r="V4" s="470"/>
      <c r="W4" s="412" t="s">
        <v>71</v>
      </c>
      <c r="X4" s="412" t="s">
        <v>72</v>
      </c>
      <c r="Y4" s="412" t="s">
        <v>73</v>
      </c>
      <c r="Z4" s="621" t="s">
        <v>13</v>
      </c>
      <c r="AA4" s="630"/>
      <c r="AB4" s="664"/>
      <c r="AC4" s="625"/>
      <c r="AD4" s="470"/>
      <c r="AE4" s="412" t="s">
        <v>71</v>
      </c>
      <c r="AF4" s="412" t="s">
        <v>72</v>
      </c>
      <c r="AG4" s="412" t="s">
        <v>73</v>
      </c>
      <c r="AH4" s="621" t="s">
        <v>13</v>
      </c>
      <c r="AI4" s="611"/>
      <c r="AJ4" s="623"/>
      <c r="AK4" s="625"/>
      <c r="AL4" s="470"/>
      <c r="AM4" s="412" t="s">
        <v>71</v>
      </c>
      <c r="AN4" s="412" t="s">
        <v>72</v>
      </c>
      <c r="AO4" s="412" t="s">
        <v>73</v>
      </c>
      <c r="AP4" s="621" t="s">
        <v>13</v>
      </c>
      <c r="AQ4" s="611"/>
      <c r="AR4" s="623"/>
      <c r="AS4" s="625"/>
      <c r="AT4" s="470"/>
      <c r="AU4" s="412" t="s">
        <v>71</v>
      </c>
      <c r="AV4" s="412" t="s">
        <v>72</v>
      </c>
      <c r="AW4" s="412" t="s">
        <v>73</v>
      </c>
      <c r="AX4" s="621" t="s">
        <v>13</v>
      </c>
      <c r="AY4" s="611"/>
      <c r="AZ4" s="623"/>
      <c r="BA4" s="625"/>
      <c r="BB4" s="470"/>
      <c r="BC4" s="412" t="s">
        <v>71</v>
      </c>
      <c r="BD4" s="412" t="s">
        <v>72</v>
      </c>
      <c r="BE4" s="412" t="s">
        <v>73</v>
      </c>
      <c r="BF4" s="621" t="s">
        <v>13</v>
      </c>
      <c r="BG4" s="611"/>
      <c r="BH4" s="623"/>
      <c r="BI4" s="625"/>
      <c r="BJ4" s="470"/>
      <c r="BK4" s="412" t="s">
        <v>71</v>
      </c>
      <c r="BL4" s="412" t="s">
        <v>72</v>
      </c>
      <c r="BM4" s="412" t="s">
        <v>73</v>
      </c>
      <c r="BN4" s="621" t="s">
        <v>13</v>
      </c>
      <c r="BO4" s="611"/>
      <c r="BP4" s="623"/>
      <c r="BQ4" s="625"/>
      <c r="BR4" s="470"/>
      <c r="BS4" s="412" t="s">
        <v>71</v>
      </c>
      <c r="BT4" s="412" t="s">
        <v>72</v>
      </c>
      <c r="BU4" s="412" t="s">
        <v>73</v>
      </c>
      <c r="BV4" s="621" t="s">
        <v>13</v>
      </c>
      <c r="BW4" s="611"/>
      <c r="BX4" s="623"/>
      <c r="BY4" s="625"/>
      <c r="BZ4" s="470"/>
      <c r="CA4" s="412" t="s">
        <v>71</v>
      </c>
      <c r="CB4" s="412" t="s">
        <v>72</v>
      </c>
      <c r="CC4" s="412" t="s">
        <v>73</v>
      </c>
      <c r="CD4" s="621" t="s">
        <v>13</v>
      </c>
      <c r="CE4" s="611"/>
      <c r="CF4" s="623"/>
      <c r="CG4" s="625"/>
      <c r="CH4" s="413"/>
    </row>
    <row r="5" spans="1:86">
      <c r="A5" s="414" t="s">
        <v>149</v>
      </c>
      <c r="B5" s="475">
        <v>48</v>
      </c>
      <c r="C5" s="415">
        <v>16</v>
      </c>
      <c r="D5" s="415">
        <v>12</v>
      </c>
      <c r="E5" s="415">
        <v>17</v>
      </c>
      <c r="F5" s="459">
        <f>SUM(C5:E5)</f>
        <v>45</v>
      </c>
      <c r="G5" s="421"/>
      <c r="H5" s="416">
        <v>19</v>
      </c>
      <c r="I5" s="417">
        <v>10</v>
      </c>
      <c r="J5" s="417">
        <v>16</v>
      </c>
      <c r="K5" s="459">
        <f>SUM(H5:J5)</f>
        <v>45</v>
      </c>
      <c r="L5" s="451">
        <f>K5-F5</f>
        <v>0</v>
      </c>
      <c r="M5" s="442">
        <f>K5-'0910 Monthly '!J5</f>
        <v>-1</v>
      </c>
      <c r="N5" s="421"/>
      <c r="O5" s="416">
        <v>19</v>
      </c>
      <c r="P5" s="417">
        <v>10</v>
      </c>
      <c r="Q5" s="417">
        <v>16</v>
      </c>
      <c r="R5" s="459">
        <v>45</v>
      </c>
      <c r="S5" s="451">
        <f>R5-K5</f>
        <v>0</v>
      </c>
      <c r="T5" s="577">
        <f>R5-F5</f>
        <v>0</v>
      </c>
      <c r="U5" s="442">
        <f>R5-'0910 Monthly '!O5</f>
        <v>-1</v>
      </c>
      <c r="V5" s="421"/>
      <c r="W5" s="416">
        <v>19</v>
      </c>
      <c r="X5" s="417">
        <v>10</v>
      </c>
      <c r="Y5" s="417">
        <v>16</v>
      </c>
      <c r="Z5" s="455">
        <f t="shared" ref="Z5:Z23" si="0">SUM(W5:Y5)</f>
        <v>45</v>
      </c>
      <c r="AA5" s="452">
        <f t="shared" ref="AA5:AA24" si="1">Z5-R5</f>
        <v>0</v>
      </c>
      <c r="AB5" s="577">
        <f t="shared" ref="AB5:AB24" si="2">Z5-$F5</f>
        <v>0</v>
      </c>
      <c r="AC5" s="442">
        <f>AA5-'0910 Monthly '!T5</f>
        <v>-46</v>
      </c>
      <c r="AD5" s="421"/>
      <c r="AE5" s="416">
        <v>20</v>
      </c>
      <c r="AF5" s="417">
        <v>10</v>
      </c>
      <c r="AG5" s="417">
        <v>16</v>
      </c>
      <c r="AH5" s="455">
        <v>46</v>
      </c>
      <c r="AI5" s="419">
        <f t="shared" ref="AI5:AI24" si="3">AH5-Z5</f>
        <v>1</v>
      </c>
      <c r="AJ5" s="447">
        <f t="shared" ref="AJ5:AJ24" si="4">AH5-$F5</f>
        <v>1</v>
      </c>
      <c r="AK5" s="442">
        <f>AI5-'0910 Monthly '!Z5</f>
        <v>-45</v>
      </c>
      <c r="AL5" s="421"/>
      <c r="AM5" s="416">
        <v>20</v>
      </c>
      <c r="AN5" s="417">
        <v>9</v>
      </c>
      <c r="AO5" s="417">
        <v>17</v>
      </c>
      <c r="AP5" s="455">
        <v>46</v>
      </c>
      <c r="AQ5" s="419">
        <f t="shared" ref="AQ5:AQ24" si="5">AP5-AH5</f>
        <v>0</v>
      </c>
      <c r="AR5" s="447">
        <f t="shared" ref="AR5:AR24" si="6">AP5-$F5</f>
        <v>1</v>
      </c>
      <c r="AS5" s="442">
        <f>AQ5-'0910 Monthly '!AF5</f>
        <v>-42</v>
      </c>
      <c r="AT5" s="421"/>
      <c r="AU5" s="416">
        <v>20</v>
      </c>
      <c r="AV5" s="417">
        <v>7</v>
      </c>
      <c r="AW5" s="417">
        <v>17</v>
      </c>
      <c r="AX5" s="455">
        <v>44</v>
      </c>
      <c r="AY5" s="419">
        <f t="shared" ref="AY5:AY24" si="7">AX5-AP5</f>
        <v>-2</v>
      </c>
      <c r="AZ5" s="447">
        <f t="shared" ref="AZ5:AZ24" si="8">AX5-$F5</f>
        <v>-1</v>
      </c>
      <c r="BA5" s="442">
        <f>AX5-'0910 Monthly '!AL5</f>
        <v>3</v>
      </c>
      <c r="BB5" s="421"/>
      <c r="BC5" s="416">
        <v>21</v>
      </c>
      <c r="BD5" s="417">
        <v>7</v>
      </c>
      <c r="BE5" s="417">
        <v>17</v>
      </c>
      <c r="BF5" s="455">
        <v>45</v>
      </c>
      <c r="BG5" s="419">
        <f t="shared" ref="BG5:BG24" si="9">BF5-AX5</f>
        <v>1</v>
      </c>
      <c r="BH5" s="447">
        <f t="shared" ref="BH5:BH24" si="10">BF5-$F5</f>
        <v>0</v>
      </c>
      <c r="BI5" s="442">
        <f>BF5-'0910 Monthly '!AR5</f>
        <v>5</v>
      </c>
      <c r="BJ5" s="421"/>
      <c r="BK5" s="416">
        <v>21</v>
      </c>
      <c r="BL5" s="417">
        <v>7</v>
      </c>
      <c r="BM5" s="417">
        <v>17</v>
      </c>
      <c r="BN5" s="455">
        <v>45</v>
      </c>
      <c r="BO5" s="419">
        <f t="shared" ref="BO5:BO24" si="11">BN5-BF5</f>
        <v>0</v>
      </c>
      <c r="BP5" s="447">
        <f t="shared" ref="BP5:BP24" si="12">BN5-$F5</f>
        <v>0</v>
      </c>
      <c r="BQ5" s="442">
        <f>BN5-'0910 Monthly '!AX5</f>
        <v>5</v>
      </c>
      <c r="BR5" s="421"/>
      <c r="BS5" s="416">
        <v>21</v>
      </c>
      <c r="BT5" s="417">
        <v>7</v>
      </c>
      <c r="BU5" s="417">
        <v>17</v>
      </c>
      <c r="BV5" s="455">
        <v>45</v>
      </c>
      <c r="BW5" s="419">
        <f t="shared" ref="BW5:BW24" si="13">BV5-BN5</f>
        <v>0</v>
      </c>
      <c r="BX5" s="447">
        <f t="shared" ref="BX5:BX24" si="14">BV5-$F5</f>
        <v>0</v>
      </c>
      <c r="BY5" s="442">
        <f>BV5-'0910 Monthly '!BD5</f>
        <v>5</v>
      </c>
      <c r="BZ5" s="421"/>
      <c r="CA5" s="416">
        <v>21</v>
      </c>
      <c r="CB5" s="417">
        <v>7</v>
      </c>
      <c r="CC5" s="417">
        <v>17</v>
      </c>
      <c r="CD5" s="455">
        <v>45</v>
      </c>
      <c r="CE5" s="419">
        <f t="shared" ref="CE5:CE24" si="15">CD5-BV5</f>
        <v>0</v>
      </c>
      <c r="CF5" s="447">
        <f t="shared" ref="CF5:CF24" si="16">CD5-$K5</f>
        <v>0</v>
      </c>
      <c r="CG5" s="442">
        <f>BV5-'0910 Monthly '!BJ5</f>
        <v>6</v>
      </c>
      <c r="CH5" s="410"/>
    </row>
    <row r="6" spans="1:86">
      <c r="A6" s="415" t="s">
        <v>35</v>
      </c>
      <c r="B6" s="475">
        <v>48</v>
      </c>
      <c r="C6" s="415">
        <v>12</v>
      </c>
      <c r="D6" s="415">
        <v>6</v>
      </c>
      <c r="E6" s="415">
        <v>3</v>
      </c>
      <c r="F6" s="460">
        <f t="shared" ref="F6:F23" si="17">SUM(C6:E6)</f>
        <v>21</v>
      </c>
      <c r="G6" s="421"/>
      <c r="H6" s="416">
        <v>14</v>
      </c>
      <c r="I6" s="420">
        <v>6</v>
      </c>
      <c r="J6" s="420">
        <v>3</v>
      </c>
      <c r="K6" s="460">
        <f t="shared" ref="K6:K23" si="18">SUM(H6:J6)</f>
        <v>23</v>
      </c>
      <c r="L6" s="452">
        <f t="shared" ref="L6:L24" si="19">K6-F6</f>
        <v>2</v>
      </c>
      <c r="M6" s="442">
        <f>K6-'0910 Monthly '!J6</f>
        <v>-4</v>
      </c>
      <c r="N6" s="421"/>
      <c r="O6" s="416">
        <v>12</v>
      </c>
      <c r="P6" s="420">
        <v>6</v>
      </c>
      <c r="Q6" s="420">
        <v>3</v>
      </c>
      <c r="R6" s="460">
        <v>21</v>
      </c>
      <c r="S6" s="452">
        <f t="shared" ref="S6:S23" si="20">R6-K6</f>
        <v>-2</v>
      </c>
      <c r="T6" s="577">
        <f t="shared" ref="T6:T23" si="21">R6-F6</f>
        <v>0</v>
      </c>
      <c r="U6" s="442">
        <f>R6-'0910 Monthly '!O6</f>
        <v>-4</v>
      </c>
      <c r="V6" s="421"/>
      <c r="W6" s="416">
        <v>11</v>
      </c>
      <c r="X6" s="420">
        <v>6</v>
      </c>
      <c r="Y6" s="420">
        <v>3</v>
      </c>
      <c r="Z6" s="456">
        <f t="shared" si="0"/>
        <v>20</v>
      </c>
      <c r="AA6" s="452">
        <f t="shared" si="1"/>
        <v>-1</v>
      </c>
      <c r="AB6" s="577">
        <f t="shared" si="2"/>
        <v>-1</v>
      </c>
      <c r="AC6" s="442">
        <f>AA6-'0910 Monthly '!T6</f>
        <v>-26</v>
      </c>
      <c r="AD6" s="421"/>
      <c r="AE6" s="416">
        <v>11</v>
      </c>
      <c r="AF6" s="420">
        <v>6</v>
      </c>
      <c r="AG6" s="420">
        <v>3</v>
      </c>
      <c r="AH6" s="456">
        <v>20</v>
      </c>
      <c r="AI6" s="419">
        <f t="shared" si="3"/>
        <v>0</v>
      </c>
      <c r="AJ6" s="447">
        <f t="shared" si="4"/>
        <v>-1</v>
      </c>
      <c r="AK6" s="442">
        <f>AI6-'0910 Monthly '!Z6</f>
        <v>-24</v>
      </c>
      <c r="AL6" s="421"/>
      <c r="AM6" s="416">
        <v>10</v>
      </c>
      <c r="AN6" s="420">
        <v>5</v>
      </c>
      <c r="AO6" s="420">
        <v>3</v>
      </c>
      <c r="AP6" s="456">
        <v>18</v>
      </c>
      <c r="AQ6" s="419">
        <f t="shared" si="5"/>
        <v>-2</v>
      </c>
      <c r="AR6" s="447">
        <f t="shared" si="6"/>
        <v>-3</v>
      </c>
      <c r="AS6" s="442">
        <f>AQ6-'0910 Monthly '!AF6</f>
        <v>-22</v>
      </c>
      <c r="AT6" s="421"/>
      <c r="AU6" s="416">
        <v>11</v>
      </c>
      <c r="AV6" s="420">
        <v>5</v>
      </c>
      <c r="AW6" s="420">
        <v>3</v>
      </c>
      <c r="AX6" s="456">
        <v>19</v>
      </c>
      <c r="AY6" s="419">
        <f t="shared" si="7"/>
        <v>1</v>
      </c>
      <c r="AZ6" s="447">
        <f t="shared" si="8"/>
        <v>-2</v>
      </c>
      <c r="BA6" s="442">
        <f>AX6-'0910 Monthly '!AL6</f>
        <v>-1</v>
      </c>
      <c r="BB6" s="421"/>
      <c r="BC6" s="416">
        <v>11</v>
      </c>
      <c r="BD6" s="420">
        <v>5</v>
      </c>
      <c r="BE6" s="420">
        <v>3</v>
      </c>
      <c r="BF6" s="456">
        <v>19</v>
      </c>
      <c r="BG6" s="419">
        <f t="shared" si="9"/>
        <v>0</v>
      </c>
      <c r="BH6" s="447">
        <f t="shared" si="10"/>
        <v>-2</v>
      </c>
      <c r="BI6" s="442">
        <f>BF6-'0910 Monthly '!AR6</f>
        <v>-1</v>
      </c>
      <c r="BJ6" s="421"/>
      <c r="BK6" s="416">
        <v>10</v>
      </c>
      <c r="BL6" s="420">
        <v>5</v>
      </c>
      <c r="BM6" s="420">
        <v>3</v>
      </c>
      <c r="BN6" s="456">
        <v>18</v>
      </c>
      <c r="BO6" s="419">
        <f t="shared" si="11"/>
        <v>-1</v>
      </c>
      <c r="BP6" s="447">
        <f t="shared" si="12"/>
        <v>-3</v>
      </c>
      <c r="BQ6" s="442">
        <f>BN6-'0910 Monthly '!AX6</f>
        <v>-2</v>
      </c>
      <c r="BR6" s="421"/>
      <c r="BS6" s="416">
        <v>8</v>
      </c>
      <c r="BT6" s="420">
        <v>5</v>
      </c>
      <c r="BU6" s="420">
        <v>3</v>
      </c>
      <c r="BV6" s="456">
        <v>16</v>
      </c>
      <c r="BW6" s="419">
        <f t="shared" si="13"/>
        <v>-2</v>
      </c>
      <c r="BX6" s="447">
        <f t="shared" si="14"/>
        <v>-5</v>
      </c>
      <c r="BY6" s="442">
        <f>BV6-'0910 Monthly '!BD6</f>
        <v>-4</v>
      </c>
      <c r="BZ6" s="421"/>
      <c r="CA6" s="416">
        <v>8</v>
      </c>
      <c r="CB6" s="420">
        <v>5</v>
      </c>
      <c r="CC6" s="420">
        <v>3</v>
      </c>
      <c r="CD6" s="456">
        <v>16</v>
      </c>
      <c r="CE6" s="419">
        <f t="shared" si="15"/>
        <v>0</v>
      </c>
      <c r="CF6" s="447">
        <f t="shared" si="16"/>
        <v>-7</v>
      </c>
      <c r="CG6" s="442">
        <f>BV6-'0910 Monthly '!BJ6</f>
        <v>-4</v>
      </c>
      <c r="CH6" s="410"/>
    </row>
    <row r="7" spans="1:86">
      <c r="A7" s="415" t="s">
        <v>36</v>
      </c>
      <c r="B7" s="475">
        <v>96</v>
      </c>
      <c r="C7" s="415">
        <v>25</v>
      </c>
      <c r="D7" s="415">
        <v>24</v>
      </c>
      <c r="E7" s="415">
        <v>18</v>
      </c>
      <c r="F7" s="460">
        <f t="shared" si="17"/>
        <v>67</v>
      </c>
      <c r="G7" s="421"/>
      <c r="H7" s="416">
        <v>26</v>
      </c>
      <c r="I7" s="420">
        <v>22</v>
      </c>
      <c r="J7" s="420">
        <v>18</v>
      </c>
      <c r="K7" s="460">
        <f t="shared" si="18"/>
        <v>66</v>
      </c>
      <c r="L7" s="452">
        <f t="shared" si="19"/>
        <v>-1</v>
      </c>
      <c r="M7" s="442">
        <f>K7-'0910 Monthly '!J7</f>
        <v>8</v>
      </c>
      <c r="N7" s="421"/>
      <c r="O7" s="416">
        <v>27</v>
      </c>
      <c r="P7" s="420">
        <v>20</v>
      </c>
      <c r="Q7" s="420">
        <v>17</v>
      </c>
      <c r="R7" s="460">
        <v>64</v>
      </c>
      <c r="S7" s="452">
        <f t="shared" si="20"/>
        <v>-2</v>
      </c>
      <c r="T7" s="577">
        <f t="shared" si="21"/>
        <v>-3</v>
      </c>
      <c r="U7" s="442">
        <f>R7-'0910 Monthly '!O7</f>
        <v>-4</v>
      </c>
      <c r="V7" s="421"/>
      <c r="W7" s="416">
        <v>27</v>
      </c>
      <c r="X7" s="420">
        <v>20</v>
      </c>
      <c r="Y7" s="420">
        <v>17</v>
      </c>
      <c r="Z7" s="456">
        <f t="shared" si="0"/>
        <v>64</v>
      </c>
      <c r="AA7" s="452">
        <f t="shared" si="1"/>
        <v>0</v>
      </c>
      <c r="AB7" s="577">
        <f t="shared" si="2"/>
        <v>-3</v>
      </c>
      <c r="AC7" s="442">
        <f>AA7-'0910 Monthly '!T7</f>
        <v>-67</v>
      </c>
      <c r="AD7" s="421"/>
      <c r="AE7" s="416">
        <v>27</v>
      </c>
      <c r="AF7" s="420">
        <v>20</v>
      </c>
      <c r="AG7" s="420">
        <v>17</v>
      </c>
      <c r="AH7" s="456">
        <v>64</v>
      </c>
      <c r="AI7" s="419">
        <f t="shared" si="3"/>
        <v>0</v>
      </c>
      <c r="AJ7" s="447">
        <f t="shared" si="4"/>
        <v>-3</v>
      </c>
      <c r="AK7" s="442">
        <f>AI7-'0910 Monthly '!Z7</f>
        <v>-65</v>
      </c>
      <c r="AL7" s="421"/>
      <c r="AM7" s="416">
        <v>27</v>
      </c>
      <c r="AN7" s="420">
        <v>19</v>
      </c>
      <c r="AO7" s="420">
        <v>17</v>
      </c>
      <c r="AP7" s="456">
        <v>63</v>
      </c>
      <c r="AQ7" s="419">
        <f t="shared" si="5"/>
        <v>-1</v>
      </c>
      <c r="AR7" s="447">
        <f t="shared" si="6"/>
        <v>-4</v>
      </c>
      <c r="AS7" s="442">
        <f>AQ7-'0910 Monthly '!AF7</f>
        <v>-64</v>
      </c>
      <c r="AT7" s="421"/>
      <c r="AU7" s="416">
        <v>30</v>
      </c>
      <c r="AV7" s="420">
        <v>17</v>
      </c>
      <c r="AW7" s="420">
        <v>17</v>
      </c>
      <c r="AX7" s="456">
        <v>64</v>
      </c>
      <c r="AY7" s="419">
        <f t="shared" si="7"/>
        <v>1</v>
      </c>
      <c r="AZ7" s="447">
        <f t="shared" si="8"/>
        <v>-3</v>
      </c>
      <c r="BA7" s="442">
        <f>AX7-'0910 Monthly '!AL7</f>
        <v>2</v>
      </c>
      <c r="BB7" s="421"/>
      <c r="BC7" s="416">
        <v>30</v>
      </c>
      <c r="BD7" s="420">
        <v>17</v>
      </c>
      <c r="BE7" s="420">
        <v>17</v>
      </c>
      <c r="BF7" s="456">
        <v>64</v>
      </c>
      <c r="BG7" s="419">
        <f t="shared" si="9"/>
        <v>0</v>
      </c>
      <c r="BH7" s="447">
        <f t="shared" si="10"/>
        <v>-3</v>
      </c>
      <c r="BI7" s="442">
        <f>BF7-'0910 Monthly '!AR7</f>
        <v>2</v>
      </c>
      <c r="BJ7" s="421"/>
      <c r="BK7" s="416">
        <v>30</v>
      </c>
      <c r="BL7" s="420">
        <v>17</v>
      </c>
      <c r="BM7" s="420">
        <v>17</v>
      </c>
      <c r="BN7" s="456">
        <v>64</v>
      </c>
      <c r="BO7" s="419">
        <f t="shared" si="11"/>
        <v>0</v>
      </c>
      <c r="BP7" s="447">
        <f t="shared" si="12"/>
        <v>-3</v>
      </c>
      <c r="BQ7" s="442">
        <f>BN7-'0910 Monthly '!AX7</f>
        <v>1</v>
      </c>
      <c r="BR7" s="421"/>
      <c r="BS7" s="416">
        <v>30</v>
      </c>
      <c r="BT7" s="420">
        <v>17</v>
      </c>
      <c r="BU7" s="420">
        <v>17</v>
      </c>
      <c r="BV7" s="456">
        <v>64</v>
      </c>
      <c r="BW7" s="419">
        <f t="shared" si="13"/>
        <v>0</v>
      </c>
      <c r="BX7" s="447">
        <f t="shared" si="14"/>
        <v>-3</v>
      </c>
      <c r="BY7" s="442">
        <f>BV7-'0910 Monthly '!BD7</f>
        <v>2</v>
      </c>
      <c r="BZ7" s="421"/>
      <c r="CA7" s="416">
        <v>30</v>
      </c>
      <c r="CB7" s="420">
        <v>17</v>
      </c>
      <c r="CC7" s="420">
        <v>17</v>
      </c>
      <c r="CD7" s="456">
        <v>64</v>
      </c>
      <c r="CE7" s="419">
        <f t="shared" si="15"/>
        <v>0</v>
      </c>
      <c r="CF7" s="447">
        <f t="shared" si="16"/>
        <v>-2</v>
      </c>
      <c r="CG7" s="442">
        <f>BV7-'0910 Monthly '!BJ7</f>
        <v>2</v>
      </c>
      <c r="CH7" s="410"/>
    </row>
    <row r="8" spans="1:86">
      <c r="A8" s="415" t="s">
        <v>70</v>
      </c>
      <c r="B8" s="475">
        <v>48</v>
      </c>
      <c r="C8" s="421">
        <v>14</v>
      </c>
      <c r="D8" s="421">
        <v>12</v>
      </c>
      <c r="E8" s="421">
        <v>8</v>
      </c>
      <c r="F8" s="460">
        <f t="shared" si="17"/>
        <v>34</v>
      </c>
      <c r="G8" s="421"/>
      <c r="H8" s="416">
        <v>12</v>
      </c>
      <c r="I8" s="420">
        <v>12</v>
      </c>
      <c r="J8" s="420">
        <v>9</v>
      </c>
      <c r="K8" s="460">
        <f t="shared" si="18"/>
        <v>33</v>
      </c>
      <c r="L8" s="452">
        <f t="shared" si="19"/>
        <v>-1</v>
      </c>
      <c r="M8" s="442">
        <f>K8-'0910 Monthly '!J8</f>
        <v>-4</v>
      </c>
      <c r="N8" s="421"/>
      <c r="O8" s="416">
        <v>12</v>
      </c>
      <c r="P8" s="420">
        <v>10</v>
      </c>
      <c r="Q8" s="420">
        <v>8</v>
      </c>
      <c r="R8" s="460">
        <v>30</v>
      </c>
      <c r="S8" s="452">
        <f t="shared" si="20"/>
        <v>-3</v>
      </c>
      <c r="T8" s="577">
        <f t="shared" si="21"/>
        <v>-4</v>
      </c>
      <c r="U8" s="442">
        <f>R8-'0910 Monthly '!O8</f>
        <v>-7</v>
      </c>
      <c r="V8" s="421"/>
      <c r="W8" s="416">
        <v>12</v>
      </c>
      <c r="X8" s="420">
        <v>10</v>
      </c>
      <c r="Y8" s="420">
        <v>8</v>
      </c>
      <c r="Z8" s="456">
        <f t="shared" si="0"/>
        <v>30</v>
      </c>
      <c r="AA8" s="452">
        <f t="shared" si="1"/>
        <v>0</v>
      </c>
      <c r="AB8" s="577">
        <f t="shared" si="2"/>
        <v>-4</v>
      </c>
      <c r="AC8" s="442">
        <f>AA8-'0910 Monthly '!T8</f>
        <v>-37</v>
      </c>
      <c r="AD8" s="421"/>
      <c r="AE8" s="416">
        <v>12</v>
      </c>
      <c r="AF8" s="420">
        <v>9</v>
      </c>
      <c r="AG8" s="420">
        <v>8</v>
      </c>
      <c r="AH8" s="456">
        <v>29</v>
      </c>
      <c r="AI8" s="419">
        <f t="shared" si="3"/>
        <v>-1</v>
      </c>
      <c r="AJ8" s="447">
        <f t="shared" si="4"/>
        <v>-5</v>
      </c>
      <c r="AK8" s="442">
        <f>AI8-'0910 Monthly '!Z8</f>
        <v>-38</v>
      </c>
      <c r="AL8" s="421"/>
      <c r="AM8" s="416">
        <v>12</v>
      </c>
      <c r="AN8" s="420">
        <v>9</v>
      </c>
      <c r="AO8" s="420">
        <v>8</v>
      </c>
      <c r="AP8" s="456">
        <v>29</v>
      </c>
      <c r="AQ8" s="419">
        <f t="shared" si="5"/>
        <v>0</v>
      </c>
      <c r="AR8" s="447">
        <f t="shared" si="6"/>
        <v>-5</v>
      </c>
      <c r="AS8" s="442">
        <f>AQ8-'0910 Monthly '!AF8</f>
        <v>-37</v>
      </c>
      <c r="AT8" s="421"/>
      <c r="AU8" s="416">
        <v>10</v>
      </c>
      <c r="AV8" s="420">
        <v>9</v>
      </c>
      <c r="AW8" s="420">
        <v>8</v>
      </c>
      <c r="AX8" s="456">
        <v>27</v>
      </c>
      <c r="AY8" s="419">
        <f t="shared" si="7"/>
        <v>-2</v>
      </c>
      <c r="AZ8" s="484">
        <f t="shared" si="8"/>
        <v>-7</v>
      </c>
      <c r="BA8" s="486">
        <f>AX8-'0910 Monthly '!AL8</f>
        <v>-10</v>
      </c>
      <c r="BB8" s="485"/>
      <c r="BC8" s="416">
        <v>10</v>
      </c>
      <c r="BD8" s="420">
        <v>9</v>
      </c>
      <c r="BE8" s="420">
        <v>8</v>
      </c>
      <c r="BF8" s="456">
        <v>27</v>
      </c>
      <c r="BG8" s="419">
        <f t="shared" si="9"/>
        <v>0</v>
      </c>
      <c r="BH8" s="447">
        <f t="shared" si="10"/>
        <v>-7</v>
      </c>
      <c r="BI8" s="442">
        <f>BF8-'0910 Monthly '!AR8</f>
        <v>-9</v>
      </c>
      <c r="BJ8" s="421"/>
      <c r="BK8" s="416">
        <v>9</v>
      </c>
      <c r="BL8" s="420">
        <v>9</v>
      </c>
      <c r="BM8" s="420">
        <v>8</v>
      </c>
      <c r="BN8" s="456">
        <v>26</v>
      </c>
      <c r="BO8" s="419">
        <f t="shared" si="11"/>
        <v>-1</v>
      </c>
      <c r="BP8" s="447">
        <f t="shared" si="12"/>
        <v>-8</v>
      </c>
      <c r="BQ8" s="442">
        <f>BN8-'0910 Monthly '!AX8</f>
        <v>-10</v>
      </c>
      <c r="BR8" s="421"/>
      <c r="BS8" s="416">
        <v>9</v>
      </c>
      <c r="BT8" s="420">
        <v>9</v>
      </c>
      <c r="BU8" s="420">
        <v>8</v>
      </c>
      <c r="BV8" s="456">
        <v>26</v>
      </c>
      <c r="BW8" s="419">
        <f t="shared" si="13"/>
        <v>0</v>
      </c>
      <c r="BX8" s="447">
        <f t="shared" si="14"/>
        <v>-8</v>
      </c>
      <c r="BY8" s="442">
        <f>BV8-'0910 Monthly '!BD8</f>
        <v>-9</v>
      </c>
      <c r="BZ8" s="421"/>
      <c r="CA8" s="416">
        <v>9</v>
      </c>
      <c r="CB8" s="420">
        <v>9</v>
      </c>
      <c r="CC8" s="420">
        <v>8</v>
      </c>
      <c r="CD8" s="456">
        <v>26</v>
      </c>
      <c r="CE8" s="419">
        <f t="shared" si="15"/>
        <v>0</v>
      </c>
      <c r="CF8" s="447">
        <f t="shared" si="16"/>
        <v>-7</v>
      </c>
      <c r="CG8" s="442">
        <f>BV8-'0910 Monthly '!BJ8</f>
        <v>-9</v>
      </c>
      <c r="CH8" s="410"/>
    </row>
    <row r="9" spans="1:86">
      <c r="A9" s="422" t="s">
        <v>40</v>
      </c>
      <c r="B9" s="476">
        <v>96</v>
      </c>
      <c r="C9" s="422">
        <v>39</v>
      </c>
      <c r="D9" s="422">
        <v>14</v>
      </c>
      <c r="E9" s="422">
        <v>21</v>
      </c>
      <c r="F9" s="461">
        <f t="shared" si="17"/>
        <v>74</v>
      </c>
      <c r="G9" s="421"/>
      <c r="H9" s="423">
        <v>29</v>
      </c>
      <c r="I9" s="424">
        <v>14</v>
      </c>
      <c r="J9" s="424">
        <v>18</v>
      </c>
      <c r="K9" s="461">
        <f t="shared" si="18"/>
        <v>61</v>
      </c>
      <c r="L9" s="453">
        <f t="shared" si="19"/>
        <v>-13</v>
      </c>
      <c r="M9" s="443">
        <f>K9-'0910 Monthly '!J9</f>
        <v>-2</v>
      </c>
      <c r="N9" s="421"/>
      <c r="O9" s="423">
        <v>27</v>
      </c>
      <c r="P9" s="424">
        <v>13</v>
      </c>
      <c r="Q9" s="424">
        <v>18</v>
      </c>
      <c r="R9" s="461">
        <v>58</v>
      </c>
      <c r="S9" s="453">
        <f t="shared" si="20"/>
        <v>-3</v>
      </c>
      <c r="T9" s="578">
        <f t="shared" si="21"/>
        <v>-16</v>
      </c>
      <c r="U9" s="443">
        <f>R9-'0910 Monthly '!O9</f>
        <v>-1</v>
      </c>
      <c r="V9" s="421"/>
      <c r="W9" s="423">
        <v>28</v>
      </c>
      <c r="X9" s="424">
        <v>13</v>
      </c>
      <c r="Y9" s="424">
        <v>18</v>
      </c>
      <c r="Z9" s="457">
        <f t="shared" si="0"/>
        <v>59</v>
      </c>
      <c r="AA9" s="453">
        <f t="shared" si="1"/>
        <v>1</v>
      </c>
      <c r="AB9" s="578">
        <f t="shared" si="2"/>
        <v>-15</v>
      </c>
      <c r="AC9" s="443">
        <f>AA9-'0910 Monthly '!T9</f>
        <v>-58</v>
      </c>
      <c r="AD9" s="421"/>
      <c r="AE9" s="424">
        <v>27</v>
      </c>
      <c r="AF9" s="424">
        <v>13</v>
      </c>
      <c r="AG9" s="424">
        <v>18</v>
      </c>
      <c r="AH9" s="457">
        <v>58</v>
      </c>
      <c r="AI9" s="425">
        <f t="shared" si="3"/>
        <v>-1</v>
      </c>
      <c r="AJ9" s="448">
        <f t="shared" si="4"/>
        <v>-16</v>
      </c>
      <c r="AK9" s="443">
        <f>AI9-'0910 Monthly '!Z9</f>
        <v>-59</v>
      </c>
      <c r="AL9" s="421"/>
      <c r="AM9" s="424">
        <v>25</v>
      </c>
      <c r="AN9" s="424">
        <v>14</v>
      </c>
      <c r="AO9" s="424">
        <v>20</v>
      </c>
      <c r="AP9" s="457">
        <v>59</v>
      </c>
      <c r="AQ9" s="425">
        <f t="shared" si="5"/>
        <v>1</v>
      </c>
      <c r="AR9" s="448">
        <f t="shared" si="6"/>
        <v>-15</v>
      </c>
      <c r="AS9" s="443">
        <f>AQ9-'0910 Monthly '!AF9</f>
        <v>-54</v>
      </c>
      <c r="AT9" s="421"/>
      <c r="AU9" s="424">
        <v>21</v>
      </c>
      <c r="AV9" s="424">
        <v>13</v>
      </c>
      <c r="AW9" s="424">
        <v>19</v>
      </c>
      <c r="AX9" s="457">
        <v>53</v>
      </c>
      <c r="AY9" s="425">
        <f t="shared" si="7"/>
        <v>-6</v>
      </c>
      <c r="AZ9" s="448">
        <f t="shared" si="8"/>
        <v>-21</v>
      </c>
      <c r="BA9" s="443">
        <f>AX9-'0910 Monthly '!AL9</f>
        <v>-2</v>
      </c>
      <c r="BB9" s="421"/>
      <c r="BC9" s="424">
        <v>21</v>
      </c>
      <c r="BD9" s="424">
        <v>13</v>
      </c>
      <c r="BE9" s="424">
        <v>19</v>
      </c>
      <c r="BF9" s="457">
        <v>53</v>
      </c>
      <c r="BG9" s="425">
        <f t="shared" si="9"/>
        <v>0</v>
      </c>
      <c r="BH9" s="448">
        <f t="shared" si="10"/>
        <v>-21</v>
      </c>
      <c r="BI9" s="443">
        <f>BF9-'0910 Monthly '!AR9</f>
        <v>-1</v>
      </c>
      <c r="BJ9" s="421"/>
      <c r="BK9" s="424">
        <v>20</v>
      </c>
      <c r="BL9" s="424">
        <v>13</v>
      </c>
      <c r="BM9" s="424">
        <v>20</v>
      </c>
      <c r="BN9" s="457">
        <v>53</v>
      </c>
      <c r="BO9" s="425">
        <f t="shared" si="11"/>
        <v>0</v>
      </c>
      <c r="BP9" s="448">
        <f t="shared" si="12"/>
        <v>-21</v>
      </c>
      <c r="BQ9" s="443">
        <f>BN9-'0910 Monthly '!AX9</f>
        <v>-2</v>
      </c>
      <c r="BR9" s="421"/>
      <c r="BS9" s="424">
        <v>20</v>
      </c>
      <c r="BT9" s="424">
        <v>14</v>
      </c>
      <c r="BU9" s="424">
        <v>20</v>
      </c>
      <c r="BV9" s="457">
        <v>54</v>
      </c>
      <c r="BW9" s="425">
        <f t="shared" si="13"/>
        <v>1</v>
      </c>
      <c r="BX9" s="448">
        <f t="shared" si="14"/>
        <v>-20</v>
      </c>
      <c r="BY9" s="442">
        <f>BV9-'0910 Monthly '!BD9</f>
        <v>0</v>
      </c>
      <c r="BZ9" s="421"/>
      <c r="CA9" s="424">
        <v>20</v>
      </c>
      <c r="CB9" s="424">
        <v>14</v>
      </c>
      <c r="CC9" s="424">
        <v>20</v>
      </c>
      <c r="CD9" s="457">
        <v>54</v>
      </c>
      <c r="CE9" s="425">
        <f t="shared" si="15"/>
        <v>0</v>
      </c>
      <c r="CF9" s="448">
        <f t="shared" si="16"/>
        <v>-7</v>
      </c>
      <c r="CG9" s="443">
        <f>BV9-'0910 Monthly '!BJ9</f>
        <v>0</v>
      </c>
      <c r="CH9" s="410"/>
    </row>
    <row r="10" spans="1:86">
      <c r="A10" s="415" t="s">
        <v>41</v>
      </c>
      <c r="B10" s="475">
        <v>48</v>
      </c>
      <c r="C10" s="421">
        <v>21</v>
      </c>
      <c r="D10" s="421">
        <v>14</v>
      </c>
      <c r="E10" s="421">
        <v>13</v>
      </c>
      <c r="F10" s="459">
        <f t="shared" si="17"/>
        <v>48</v>
      </c>
      <c r="G10" s="421"/>
      <c r="H10" s="416">
        <v>23</v>
      </c>
      <c r="I10" s="420">
        <v>12</v>
      </c>
      <c r="J10" s="420">
        <v>11</v>
      </c>
      <c r="K10" s="459">
        <f t="shared" si="18"/>
        <v>46</v>
      </c>
      <c r="L10" s="451">
        <f t="shared" si="19"/>
        <v>-2</v>
      </c>
      <c r="M10" s="442">
        <f>K10-'0910 Monthly '!J10</f>
        <v>-2</v>
      </c>
      <c r="N10" s="421"/>
      <c r="O10" s="416">
        <v>23</v>
      </c>
      <c r="P10" s="420">
        <v>12</v>
      </c>
      <c r="Q10" s="420">
        <v>11</v>
      </c>
      <c r="R10" s="456">
        <v>46</v>
      </c>
      <c r="S10" s="452">
        <f t="shared" si="20"/>
        <v>0</v>
      </c>
      <c r="T10" s="577">
        <f t="shared" si="21"/>
        <v>-2</v>
      </c>
      <c r="U10" s="442">
        <f>R10-'0910 Monthly '!O10</f>
        <v>-2</v>
      </c>
      <c r="V10" s="421"/>
      <c r="W10" s="416">
        <v>23</v>
      </c>
      <c r="X10" s="420">
        <v>12</v>
      </c>
      <c r="Y10" s="420">
        <v>11</v>
      </c>
      <c r="Z10" s="456">
        <f t="shared" si="0"/>
        <v>46</v>
      </c>
      <c r="AA10" s="452">
        <f t="shared" si="1"/>
        <v>0</v>
      </c>
      <c r="AB10" s="577">
        <f t="shared" si="2"/>
        <v>-2</v>
      </c>
      <c r="AC10" s="442">
        <f>AA10-'0910 Monthly '!T10</f>
        <v>-48</v>
      </c>
      <c r="AD10" s="421"/>
      <c r="AE10" s="416">
        <v>23</v>
      </c>
      <c r="AF10" s="420">
        <v>12</v>
      </c>
      <c r="AG10" s="420">
        <v>11</v>
      </c>
      <c r="AH10" s="456">
        <v>46</v>
      </c>
      <c r="AI10" s="419">
        <f t="shared" si="3"/>
        <v>0</v>
      </c>
      <c r="AJ10" s="447">
        <f t="shared" si="4"/>
        <v>-2</v>
      </c>
      <c r="AK10" s="442">
        <f>AI10-'0910 Monthly '!Z10</f>
        <v>-48</v>
      </c>
      <c r="AL10" s="421"/>
      <c r="AM10" s="416">
        <v>23</v>
      </c>
      <c r="AN10" s="420">
        <v>12</v>
      </c>
      <c r="AO10" s="420">
        <v>11</v>
      </c>
      <c r="AP10" s="456">
        <v>46</v>
      </c>
      <c r="AQ10" s="419">
        <f t="shared" si="5"/>
        <v>0</v>
      </c>
      <c r="AR10" s="447">
        <f t="shared" si="6"/>
        <v>-2</v>
      </c>
      <c r="AS10" s="442">
        <f>AQ10-'0910 Monthly '!AF10</f>
        <v>-47</v>
      </c>
      <c r="AT10" s="421"/>
      <c r="AU10" s="416">
        <v>23</v>
      </c>
      <c r="AV10" s="420">
        <v>11</v>
      </c>
      <c r="AW10" s="420">
        <v>11</v>
      </c>
      <c r="AX10" s="456">
        <v>45</v>
      </c>
      <c r="AY10" s="419">
        <f t="shared" si="7"/>
        <v>-1</v>
      </c>
      <c r="AZ10" s="447">
        <f t="shared" si="8"/>
        <v>-3</v>
      </c>
      <c r="BA10" s="442">
        <f>AX10-'0910 Monthly '!AL10</f>
        <v>-2</v>
      </c>
      <c r="BB10" s="421"/>
      <c r="BC10" s="416">
        <v>23</v>
      </c>
      <c r="BD10" s="420">
        <v>11</v>
      </c>
      <c r="BE10" s="420">
        <v>11</v>
      </c>
      <c r="BF10" s="456">
        <v>45</v>
      </c>
      <c r="BG10" s="419">
        <f t="shared" si="9"/>
        <v>0</v>
      </c>
      <c r="BH10" s="447">
        <f t="shared" si="10"/>
        <v>-3</v>
      </c>
      <c r="BI10" s="442">
        <f>BF10-'0910 Monthly '!AR10</f>
        <v>-2</v>
      </c>
      <c r="BJ10" s="421"/>
      <c r="BK10" s="416">
        <v>23</v>
      </c>
      <c r="BL10" s="420">
        <v>11</v>
      </c>
      <c r="BM10" s="420">
        <v>11</v>
      </c>
      <c r="BN10" s="456">
        <v>45</v>
      </c>
      <c r="BO10" s="419">
        <f t="shared" si="11"/>
        <v>0</v>
      </c>
      <c r="BP10" s="447">
        <f t="shared" si="12"/>
        <v>-3</v>
      </c>
      <c r="BQ10" s="442">
        <f>BN10-'0910 Monthly '!AX10</f>
        <v>1</v>
      </c>
      <c r="BR10" s="421"/>
      <c r="BS10" s="416">
        <v>23</v>
      </c>
      <c r="BT10" s="420">
        <v>11</v>
      </c>
      <c r="BU10" s="420">
        <v>10</v>
      </c>
      <c r="BV10" s="456">
        <v>44</v>
      </c>
      <c r="BW10" s="419">
        <f t="shared" si="13"/>
        <v>-1</v>
      </c>
      <c r="BX10" s="447">
        <f t="shared" si="14"/>
        <v>-4</v>
      </c>
      <c r="BY10" s="442">
        <f>BV10-'0910 Monthly '!BD10</f>
        <v>0</v>
      </c>
      <c r="BZ10" s="421"/>
      <c r="CA10" s="416">
        <v>23</v>
      </c>
      <c r="CB10" s="420">
        <v>11</v>
      </c>
      <c r="CC10" s="420">
        <v>10</v>
      </c>
      <c r="CD10" s="456">
        <v>44</v>
      </c>
      <c r="CE10" s="419">
        <f t="shared" si="15"/>
        <v>0</v>
      </c>
      <c r="CF10" s="447">
        <f t="shared" si="16"/>
        <v>-2</v>
      </c>
      <c r="CG10" s="442">
        <f>BV10-'0910 Monthly '!BJ10</f>
        <v>0</v>
      </c>
      <c r="CH10" s="410"/>
    </row>
    <row r="11" spans="1:86">
      <c r="A11" s="415" t="s">
        <v>42</v>
      </c>
      <c r="B11" s="475">
        <v>96</v>
      </c>
      <c r="C11" s="421">
        <v>48</v>
      </c>
      <c r="D11" s="421">
        <v>24</v>
      </c>
      <c r="E11" s="421">
        <v>13</v>
      </c>
      <c r="F11" s="460">
        <f t="shared" si="17"/>
        <v>85</v>
      </c>
      <c r="G11" s="421"/>
      <c r="H11" s="416">
        <v>47</v>
      </c>
      <c r="I11" s="420">
        <v>22</v>
      </c>
      <c r="J11" s="420">
        <v>13</v>
      </c>
      <c r="K11" s="460">
        <f t="shared" si="18"/>
        <v>82</v>
      </c>
      <c r="L11" s="452">
        <f t="shared" si="19"/>
        <v>-3</v>
      </c>
      <c r="M11" s="442">
        <f>K11-'0910 Monthly '!J11</f>
        <v>9</v>
      </c>
      <c r="N11" s="421"/>
      <c r="O11" s="416">
        <v>45</v>
      </c>
      <c r="P11" s="420">
        <v>22</v>
      </c>
      <c r="Q11" s="420">
        <v>13</v>
      </c>
      <c r="R11" s="456">
        <v>80</v>
      </c>
      <c r="S11" s="452">
        <f t="shared" si="20"/>
        <v>-2</v>
      </c>
      <c r="T11" s="577">
        <f t="shared" si="21"/>
        <v>-5</v>
      </c>
      <c r="U11" s="442">
        <f>R11-'0910 Monthly '!O11</f>
        <v>6</v>
      </c>
      <c r="V11" s="421"/>
      <c r="W11" s="416">
        <v>45</v>
      </c>
      <c r="X11" s="420">
        <v>19</v>
      </c>
      <c r="Y11" s="420">
        <v>13</v>
      </c>
      <c r="Z11" s="456">
        <f t="shared" si="0"/>
        <v>77</v>
      </c>
      <c r="AA11" s="452">
        <f t="shared" si="1"/>
        <v>-3</v>
      </c>
      <c r="AB11" s="577">
        <f t="shared" si="2"/>
        <v>-8</v>
      </c>
      <c r="AC11" s="442">
        <f>AA11-'0910 Monthly '!T11</f>
        <v>-74</v>
      </c>
      <c r="AD11" s="421"/>
      <c r="AE11" s="416">
        <v>45</v>
      </c>
      <c r="AF11" s="420">
        <v>19</v>
      </c>
      <c r="AG11" s="420">
        <v>13</v>
      </c>
      <c r="AH11" s="456">
        <v>77</v>
      </c>
      <c r="AI11" s="419">
        <f t="shared" si="3"/>
        <v>0</v>
      </c>
      <c r="AJ11" s="447">
        <f t="shared" si="4"/>
        <v>-8</v>
      </c>
      <c r="AK11" s="442">
        <f>AI11-'0910 Monthly '!Z11</f>
        <v>-69</v>
      </c>
      <c r="AL11" s="421"/>
      <c r="AM11" s="416">
        <v>40</v>
      </c>
      <c r="AN11" s="420">
        <v>23</v>
      </c>
      <c r="AO11" s="420">
        <v>14</v>
      </c>
      <c r="AP11" s="456">
        <v>77</v>
      </c>
      <c r="AQ11" s="419">
        <f t="shared" si="5"/>
        <v>0</v>
      </c>
      <c r="AR11" s="447">
        <f t="shared" si="6"/>
        <v>-8</v>
      </c>
      <c r="AS11" s="442">
        <f>AQ11-'0910 Monthly '!AF11</f>
        <v>-71</v>
      </c>
      <c r="AT11" s="421"/>
      <c r="AU11" s="416">
        <v>41</v>
      </c>
      <c r="AV11" s="420">
        <v>22</v>
      </c>
      <c r="AW11" s="420">
        <v>13</v>
      </c>
      <c r="AX11" s="456">
        <v>76</v>
      </c>
      <c r="AY11" s="419">
        <f t="shared" si="7"/>
        <v>-1</v>
      </c>
      <c r="AZ11" s="447">
        <f t="shared" si="8"/>
        <v>-9</v>
      </c>
      <c r="BA11" s="442">
        <f>AX11-'0910 Monthly '!AL11</f>
        <v>5</v>
      </c>
      <c r="BB11" s="421"/>
      <c r="BC11" s="416">
        <v>41</v>
      </c>
      <c r="BD11" s="420">
        <v>22</v>
      </c>
      <c r="BE11" s="420">
        <v>13</v>
      </c>
      <c r="BF11" s="456">
        <v>76</v>
      </c>
      <c r="BG11" s="419">
        <f t="shared" si="9"/>
        <v>0</v>
      </c>
      <c r="BH11" s="447">
        <f t="shared" si="10"/>
        <v>-9</v>
      </c>
      <c r="BI11" s="442">
        <f>BF11-'0910 Monthly '!AR11</f>
        <v>5</v>
      </c>
      <c r="BJ11" s="421"/>
      <c r="BK11" s="416">
        <v>41</v>
      </c>
      <c r="BL11" s="420">
        <v>22</v>
      </c>
      <c r="BM11" s="420">
        <v>13</v>
      </c>
      <c r="BN11" s="456">
        <v>76</v>
      </c>
      <c r="BO11" s="419">
        <f t="shared" si="11"/>
        <v>0</v>
      </c>
      <c r="BP11" s="447">
        <f t="shared" si="12"/>
        <v>-9</v>
      </c>
      <c r="BQ11" s="442">
        <f>BN11-'0910 Monthly '!AX11</f>
        <v>6</v>
      </c>
      <c r="BR11" s="421"/>
      <c r="BS11" s="416">
        <v>41</v>
      </c>
      <c r="BT11" s="420">
        <v>22</v>
      </c>
      <c r="BU11" s="420">
        <v>13</v>
      </c>
      <c r="BV11" s="456">
        <v>76</v>
      </c>
      <c r="BW11" s="419">
        <f t="shared" si="13"/>
        <v>0</v>
      </c>
      <c r="BX11" s="447">
        <f t="shared" si="14"/>
        <v>-9</v>
      </c>
      <c r="BY11" s="442">
        <f>BV11-'0910 Monthly '!BD11</f>
        <v>7</v>
      </c>
      <c r="BZ11" s="421"/>
      <c r="CA11" s="416">
        <v>41</v>
      </c>
      <c r="CB11" s="420">
        <v>22</v>
      </c>
      <c r="CC11" s="420">
        <v>13</v>
      </c>
      <c r="CD11" s="456">
        <v>76</v>
      </c>
      <c r="CE11" s="419">
        <f t="shared" si="15"/>
        <v>0</v>
      </c>
      <c r="CF11" s="447">
        <f t="shared" si="16"/>
        <v>-6</v>
      </c>
      <c r="CG11" s="442">
        <f>BV11-'0910 Monthly '!BJ11</f>
        <v>7</v>
      </c>
      <c r="CH11" s="410"/>
    </row>
    <row r="12" spans="1:86">
      <c r="A12" s="421" t="s">
        <v>152</v>
      </c>
      <c r="B12" s="475"/>
      <c r="C12" s="421">
        <v>6</v>
      </c>
      <c r="D12" s="421">
        <v>2</v>
      </c>
      <c r="E12" s="421">
        <v>0</v>
      </c>
      <c r="F12" s="460">
        <f t="shared" si="17"/>
        <v>8</v>
      </c>
      <c r="G12" s="421"/>
      <c r="H12" s="416">
        <v>4</v>
      </c>
      <c r="I12" s="420">
        <v>0</v>
      </c>
      <c r="J12" s="420">
        <v>0</v>
      </c>
      <c r="K12" s="460">
        <f t="shared" si="18"/>
        <v>4</v>
      </c>
      <c r="L12" s="452">
        <f t="shared" si="19"/>
        <v>-4</v>
      </c>
      <c r="M12" s="442">
        <f>K12-'0910 Monthly '!J12</f>
        <v>2</v>
      </c>
      <c r="N12" s="421"/>
      <c r="O12" s="416">
        <v>5</v>
      </c>
      <c r="P12" s="420">
        <v>0</v>
      </c>
      <c r="Q12" s="420">
        <v>0</v>
      </c>
      <c r="R12" s="456">
        <v>5</v>
      </c>
      <c r="S12" s="452">
        <f t="shared" si="20"/>
        <v>1</v>
      </c>
      <c r="T12" s="577">
        <f t="shared" si="21"/>
        <v>-3</v>
      </c>
      <c r="U12" s="442">
        <f>R12-'0910 Monthly '!O12</f>
        <v>2</v>
      </c>
      <c r="V12" s="421"/>
      <c r="W12" s="416">
        <v>5</v>
      </c>
      <c r="X12" s="420">
        <v>0</v>
      </c>
      <c r="Y12" s="420">
        <v>0</v>
      </c>
      <c r="Z12" s="456">
        <f t="shared" si="0"/>
        <v>5</v>
      </c>
      <c r="AA12" s="452">
        <f t="shared" si="1"/>
        <v>0</v>
      </c>
      <c r="AB12" s="577">
        <f t="shared" si="2"/>
        <v>-3</v>
      </c>
      <c r="AC12" s="442">
        <f>AA12-'0910 Monthly '!T12</f>
        <v>-4</v>
      </c>
      <c r="AD12" s="421"/>
      <c r="AE12" s="416">
        <v>5</v>
      </c>
      <c r="AF12" s="420">
        <v>0</v>
      </c>
      <c r="AG12" s="420">
        <v>0</v>
      </c>
      <c r="AH12" s="456">
        <v>5</v>
      </c>
      <c r="AI12" s="419">
        <f t="shared" si="3"/>
        <v>0</v>
      </c>
      <c r="AJ12" s="447">
        <f t="shared" si="4"/>
        <v>-3</v>
      </c>
      <c r="AK12" s="442">
        <f>AI12-'0910 Monthly '!Z12</f>
        <v>-4</v>
      </c>
      <c r="AL12" s="421"/>
      <c r="AM12" s="416">
        <v>4</v>
      </c>
      <c r="AN12" s="420">
        <v>0</v>
      </c>
      <c r="AO12" s="420">
        <v>0</v>
      </c>
      <c r="AP12" s="456">
        <v>4</v>
      </c>
      <c r="AQ12" s="419">
        <f t="shared" si="5"/>
        <v>-1</v>
      </c>
      <c r="AR12" s="447">
        <f t="shared" si="6"/>
        <v>-4</v>
      </c>
      <c r="AS12" s="442">
        <f>AQ12-'0910 Monthly '!AF12</f>
        <v>-5</v>
      </c>
      <c r="AT12" s="421"/>
      <c r="AU12" s="416">
        <v>7</v>
      </c>
      <c r="AV12" s="420">
        <v>0</v>
      </c>
      <c r="AW12" s="420">
        <v>0</v>
      </c>
      <c r="AX12" s="456">
        <v>7</v>
      </c>
      <c r="AY12" s="419">
        <f t="shared" si="7"/>
        <v>3</v>
      </c>
      <c r="AZ12" s="447">
        <f t="shared" si="8"/>
        <v>-1</v>
      </c>
      <c r="BA12" s="442">
        <f>AX12-'0910 Monthly '!AL12</f>
        <v>-2</v>
      </c>
      <c r="BB12" s="421"/>
      <c r="BC12" s="416">
        <v>7</v>
      </c>
      <c r="BD12" s="420">
        <v>0</v>
      </c>
      <c r="BE12" s="420">
        <v>0</v>
      </c>
      <c r="BF12" s="456">
        <v>7</v>
      </c>
      <c r="BG12" s="419">
        <f t="shared" si="9"/>
        <v>0</v>
      </c>
      <c r="BH12" s="447">
        <f t="shared" si="10"/>
        <v>-1</v>
      </c>
      <c r="BI12" s="442">
        <f>BF12-'0910 Monthly '!AR12</f>
        <v>-2</v>
      </c>
      <c r="BJ12" s="421"/>
      <c r="BK12" s="416">
        <v>7</v>
      </c>
      <c r="BL12" s="420">
        <v>0</v>
      </c>
      <c r="BM12" s="420">
        <v>0</v>
      </c>
      <c r="BN12" s="456">
        <v>7</v>
      </c>
      <c r="BO12" s="419">
        <f t="shared" si="11"/>
        <v>0</v>
      </c>
      <c r="BP12" s="447">
        <f t="shared" si="12"/>
        <v>-1</v>
      </c>
      <c r="BQ12" s="442">
        <f>BN12-'0910 Monthly '!AX12</f>
        <v>-1</v>
      </c>
      <c r="BR12" s="421"/>
      <c r="BS12" s="416">
        <v>7</v>
      </c>
      <c r="BT12" s="420">
        <v>0</v>
      </c>
      <c r="BU12" s="420">
        <v>0</v>
      </c>
      <c r="BV12" s="456">
        <v>7</v>
      </c>
      <c r="BW12" s="419">
        <f t="shared" si="13"/>
        <v>0</v>
      </c>
      <c r="BX12" s="447">
        <f t="shared" si="14"/>
        <v>-1</v>
      </c>
      <c r="BY12" s="442">
        <f>BV12-'0910 Monthly '!BD12</f>
        <v>-1</v>
      </c>
      <c r="BZ12" s="421"/>
      <c r="CA12" s="416">
        <v>7</v>
      </c>
      <c r="CB12" s="420">
        <v>0</v>
      </c>
      <c r="CC12" s="420">
        <v>0</v>
      </c>
      <c r="CD12" s="456">
        <v>7</v>
      </c>
      <c r="CE12" s="419">
        <f t="shared" si="15"/>
        <v>0</v>
      </c>
      <c r="CF12" s="447">
        <f t="shared" si="16"/>
        <v>3</v>
      </c>
      <c r="CG12" s="442">
        <f>BV12-'0910 Monthly '!BJ12</f>
        <v>-1</v>
      </c>
      <c r="CH12" s="410"/>
    </row>
    <row r="13" spans="1:86">
      <c r="A13" s="415" t="s">
        <v>43</v>
      </c>
      <c r="B13" s="475">
        <v>48</v>
      </c>
      <c r="C13" s="421">
        <v>10</v>
      </c>
      <c r="D13" s="421">
        <v>10</v>
      </c>
      <c r="E13" s="421">
        <v>7</v>
      </c>
      <c r="F13" s="460">
        <f t="shared" si="17"/>
        <v>27</v>
      </c>
      <c r="G13" s="421"/>
      <c r="H13" s="416">
        <v>13</v>
      </c>
      <c r="I13" s="420">
        <v>8</v>
      </c>
      <c r="J13" s="420">
        <v>7</v>
      </c>
      <c r="K13" s="460">
        <f t="shared" si="18"/>
        <v>28</v>
      </c>
      <c r="L13" s="452">
        <f t="shared" si="19"/>
        <v>1</v>
      </c>
      <c r="M13" s="442">
        <f>K13-'0910 Monthly '!J13</f>
        <v>-2</v>
      </c>
      <c r="N13" s="421"/>
      <c r="O13" s="416">
        <v>13</v>
      </c>
      <c r="P13" s="420">
        <v>8</v>
      </c>
      <c r="Q13" s="420">
        <v>7</v>
      </c>
      <c r="R13" s="456">
        <v>28</v>
      </c>
      <c r="S13" s="452">
        <f t="shared" si="20"/>
        <v>0</v>
      </c>
      <c r="T13" s="577">
        <f t="shared" si="21"/>
        <v>1</v>
      </c>
      <c r="U13" s="442">
        <f>R13-'0910 Monthly '!O13</f>
        <v>-3</v>
      </c>
      <c r="V13" s="421"/>
      <c r="W13" s="416">
        <v>13</v>
      </c>
      <c r="X13" s="420">
        <v>8</v>
      </c>
      <c r="Y13" s="420">
        <v>7</v>
      </c>
      <c r="Z13" s="456">
        <f t="shared" si="0"/>
        <v>28</v>
      </c>
      <c r="AA13" s="452">
        <f t="shared" si="1"/>
        <v>0</v>
      </c>
      <c r="AB13" s="577">
        <f t="shared" si="2"/>
        <v>1</v>
      </c>
      <c r="AC13" s="442">
        <f>AA13-'0910 Monthly '!T13</f>
        <v>-30</v>
      </c>
      <c r="AD13" s="421"/>
      <c r="AE13" s="416">
        <v>14</v>
      </c>
      <c r="AF13" s="420">
        <v>8</v>
      </c>
      <c r="AG13" s="420">
        <v>7</v>
      </c>
      <c r="AH13" s="456">
        <v>29</v>
      </c>
      <c r="AI13" s="419">
        <f t="shared" si="3"/>
        <v>1</v>
      </c>
      <c r="AJ13" s="447">
        <f t="shared" si="4"/>
        <v>2</v>
      </c>
      <c r="AK13" s="442">
        <f>AI13-'0910 Monthly '!Z13</f>
        <v>-29</v>
      </c>
      <c r="AL13" s="421"/>
      <c r="AM13" s="416">
        <v>13</v>
      </c>
      <c r="AN13" s="420">
        <v>9</v>
      </c>
      <c r="AO13" s="420">
        <v>7</v>
      </c>
      <c r="AP13" s="456">
        <v>29</v>
      </c>
      <c r="AQ13" s="419">
        <f t="shared" si="5"/>
        <v>0</v>
      </c>
      <c r="AR13" s="447">
        <f t="shared" si="6"/>
        <v>2</v>
      </c>
      <c r="AS13" s="442">
        <f>AQ13-'0910 Monthly '!AF13</f>
        <v>-30</v>
      </c>
      <c r="AT13" s="421"/>
      <c r="AU13" s="416">
        <v>12</v>
      </c>
      <c r="AV13" s="420">
        <v>8</v>
      </c>
      <c r="AW13" s="420">
        <v>6</v>
      </c>
      <c r="AX13" s="456">
        <v>26</v>
      </c>
      <c r="AY13" s="419">
        <f t="shared" si="7"/>
        <v>-3</v>
      </c>
      <c r="AZ13" s="484">
        <f t="shared" si="8"/>
        <v>-1</v>
      </c>
      <c r="BA13" s="486">
        <f>AX13-'0910 Monthly '!AL13</f>
        <v>-2</v>
      </c>
      <c r="BB13" s="485"/>
      <c r="BC13" s="416">
        <v>12</v>
      </c>
      <c r="BD13" s="420">
        <v>8</v>
      </c>
      <c r="BE13" s="420">
        <v>6</v>
      </c>
      <c r="BF13" s="456">
        <v>26</v>
      </c>
      <c r="BG13" s="419">
        <f t="shared" si="9"/>
        <v>0</v>
      </c>
      <c r="BH13" s="447">
        <f t="shared" si="10"/>
        <v>-1</v>
      </c>
      <c r="BI13" s="442">
        <f>BF13-'0910 Monthly '!AR13</f>
        <v>-2</v>
      </c>
      <c r="BJ13" s="421"/>
      <c r="BK13" s="416">
        <v>11</v>
      </c>
      <c r="BL13" s="420">
        <v>8</v>
      </c>
      <c r="BM13" s="420">
        <v>6</v>
      </c>
      <c r="BN13" s="456">
        <v>25</v>
      </c>
      <c r="BO13" s="419">
        <f t="shared" si="11"/>
        <v>-1</v>
      </c>
      <c r="BP13" s="447">
        <f t="shared" si="12"/>
        <v>-2</v>
      </c>
      <c r="BQ13" s="442">
        <f>BN13-'0910 Monthly '!AX13</f>
        <v>-3</v>
      </c>
      <c r="BR13" s="421"/>
      <c r="BS13" s="416">
        <v>11</v>
      </c>
      <c r="BT13" s="420">
        <v>8</v>
      </c>
      <c r="BU13" s="420">
        <v>6</v>
      </c>
      <c r="BV13" s="456">
        <v>25</v>
      </c>
      <c r="BW13" s="419">
        <f t="shared" si="13"/>
        <v>0</v>
      </c>
      <c r="BX13" s="447">
        <f t="shared" si="14"/>
        <v>-2</v>
      </c>
      <c r="BY13" s="442">
        <f>BV13-'0910 Monthly '!BD13</f>
        <v>-3</v>
      </c>
      <c r="BZ13" s="421"/>
      <c r="CA13" s="416">
        <v>11</v>
      </c>
      <c r="CB13" s="420">
        <v>8</v>
      </c>
      <c r="CC13" s="420">
        <v>6</v>
      </c>
      <c r="CD13" s="456">
        <v>25</v>
      </c>
      <c r="CE13" s="419">
        <f t="shared" si="15"/>
        <v>0</v>
      </c>
      <c r="CF13" s="447">
        <f t="shared" si="16"/>
        <v>-3</v>
      </c>
      <c r="CG13" s="442">
        <f>BV13-'0910 Monthly '!BJ13</f>
        <v>-3</v>
      </c>
      <c r="CH13" s="410"/>
    </row>
    <row r="14" spans="1:86">
      <c r="A14" s="422" t="s">
        <v>148</v>
      </c>
      <c r="B14" s="476">
        <v>48</v>
      </c>
      <c r="C14" s="422">
        <v>15</v>
      </c>
      <c r="D14" s="422">
        <v>15</v>
      </c>
      <c r="E14" s="422">
        <v>12</v>
      </c>
      <c r="F14" s="461">
        <f t="shared" si="17"/>
        <v>42</v>
      </c>
      <c r="G14" s="421"/>
      <c r="H14" s="423">
        <v>18</v>
      </c>
      <c r="I14" s="424">
        <v>15</v>
      </c>
      <c r="J14" s="424">
        <v>12</v>
      </c>
      <c r="K14" s="461">
        <f t="shared" si="18"/>
        <v>45</v>
      </c>
      <c r="L14" s="453">
        <f t="shared" si="19"/>
        <v>3</v>
      </c>
      <c r="M14" s="443">
        <f>K14-'0910 Monthly '!J14</f>
        <v>1</v>
      </c>
      <c r="N14" s="421"/>
      <c r="O14" s="423">
        <v>19</v>
      </c>
      <c r="P14" s="424">
        <v>15</v>
      </c>
      <c r="Q14" s="424">
        <v>12</v>
      </c>
      <c r="R14" s="457">
        <v>46</v>
      </c>
      <c r="S14" s="453">
        <f t="shared" si="20"/>
        <v>1</v>
      </c>
      <c r="T14" s="578">
        <f t="shared" si="21"/>
        <v>4</v>
      </c>
      <c r="U14" s="443">
        <f>R14-'0910 Monthly '!O14</f>
        <v>4</v>
      </c>
      <c r="V14" s="421"/>
      <c r="W14" s="424">
        <v>19</v>
      </c>
      <c r="X14" s="424">
        <v>15</v>
      </c>
      <c r="Y14" s="424">
        <v>12</v>
      </c>
      <c r="Z14" s="457">
        <f t="shared" si="0"/>
        <v>46</v>
      </c>
      <c r="AA14" s="453">
        <f t="shared" si="1"/>
        <v>0</v>
      </c>
      <c r="AB14" s="578">
        <f t="shared" si="2"/>
        <v>4</v>
      </c>
      <c r="AC14" s="443">
        <f>AA14-'0910 Monthly '!T14</f>
        <v>-42</v>
      </c>
      <c r="AD14" s="421"/>
      <c r="AE14" s="424">
        <v>19</v>
      </c>
      <c r="AF14" s="424">
        <v>15</v>
      </c>
      <c r="AG14" s="424">
        <v>12</v>
      </c>
      <c r="AH14" s="457">
        <v>46</v>
      </c>
      <c r="AI14" s="425">
        <f t="shared" si="3"/>
        <v>0</v>
      </c>
      <c r="AJ14" s="448">
        <f t="shared" si="4"/>
        <v>4</v>
      </c>
      <c r="AK14" s="443">
        <f>AI14-'0910 Monthly '!Z14</f>
        <v>-42</v>
      </c>
      <c r="AL14" s="421"/>
      <c r="AM14" s="424">
        <v>19</v>
      </c>
      <c r="AN14" s="424">
        <v>13</v>
      </c>
      <c r="AO14" s="424">
        <v>12</v>
      </c>
      <c r="AP14" s="457">
        <v>44</v>
      </c>
      <c r="AQ14" s="425">
        <f t="shared" si="5"/>
        <v>-2</v>
      </c>
      <c r="AR14" s="448">
        <f t="shared" si="6"/>
        <v>2</v>
      </c>
      <c r="AS14" s="443">
        <f>AQ14-'0910 Monthly '!AF14</f>
        <v>-44</v>
      </c>
      <c r="AT14" s="421"/>
      <c r="AU14" s="424">
        <v>18</v>
      </c>
      <c r="AV14" s="424">
        <v>13</v>
      </c>
      <c r="AW14" s="424">
        <v>12</v>
      </c>
      <c r="AX14" s="457">
        <v>43</v>
      </c>
      <c r="AY14" s="425">
        <f t="shared" si="7"/>
        <v>-1</v>
      </c>
      <c r="AZ14" s="448">
        <f t="shared" si="8"/>
        <v>1</v>
      </c>
      <c r="BA14" s="443">
        <f>AX14-'0910 Monthly '!AL14</f>
        <v>1</v>
      </c>
      <c r="BB14" s="421"/>
      <c r="BC14" s="424">
        <v>18</v>
      </c>
      <c r="BD14" s="424">
        <v>13</v>
      </c>
      <c r="BE14" s="424">
        <v>12</v>
      </c>
      <c r="BF14" s="457">
        <v>43</v>
      </c>
      <c r="BG14" s="425">
        <f t="shared" si="9"/>
        <v>0</v>
      </c>
      <c r="BH14" s="448">
        <f t="shared" si="10"/>
        <v>1</v>
      </c>
      <c r="BI14" s="443">
        <f>BF14-'0910 Monthly '!AR14</f>
        <v>1</v>
      </c>
      <c r="BJ14" s="421"/>
      <c r="BK14" s="424">
        <v>18</v>
      </c>
      <c r="BL14" s="424">
        <v>13</v>
      </c>
      <c r="BM14" s="424">
        <v>12</v>
      </c>
      <c r="BN14" s="457">
        <v>43</v>
      </c>
      <c r="BO14" s="425">
        <f t="shared" si="11"/>
        <v>0</v>
      </c>
      <c r="BP14" s="448">
        <f t="shared" si="12"/>
        <v>1</v>
      </c>
      <c r="BQ14" s="443">
        <f>BN14-'0910 Monthly '!AX14</f>
        <v>1</v>
      </c>
      <c r="BR14" s="421"/>
      <c r="BS14" s="424">
        <v>18</v>
      </c>
      <c r="BT14" s="424">
        <v>13</v>
      </c>
      <c r="BU14" s="424">
        <v>12</v>
      </c>
      <c r="BV14" s="457">
        <v>43</v>
      </c>
      <c r="BW14" s="425">
        <f t="shared" si="13"/>
        <v>0</v>
      </c>
      <c r="BX14" s="448">
        <f t="shared" si="14"/>
        <v>1</v>
      </c>
      <c r="BY14" s="442">
        <f>BV14-'0910 Monthly '!BD14</f>
        <v>1</v>
      </c>
      <c r="BZ14" s="421"/>
      <c r="CA14" s="424">
        <v>18</v>
      </c>
      <c r="CB14" s="424">
        <v>13</v>
      </c>
      <c r="CC14" s="424">
        <v>12</v>
      </c>
      <c r="CD14" s="457">
        <v>43</v>
      </c>
      <c r="CE14" s="425">
        <f t="shared" si="15"/>
        <v>0</v>
      </c>
      <c r="CF14" s="448">
        <f t="shared" si="16"/>
        <v>-2</v>
      </c>
      <c r="CG14" s="443">
        <f>BV14-'0910 Monthly '!BJ14</f>
        <v>1</v>
      </c>
      <c r="CH14" s="410"/>
    </row>
    <row r="15" spans="1:86">
      <c r="A15" s="415" t="s">
        <v>44</v>
      </c>
      <c r="B15" s="475">
        <v>48</v>
      </c>
      <c r="C15" s="421">
        <v>12</v>
      </c>
      <c r="D15" s="421">
        <v>16</v>
      </c>
      <c r="E15" s="421">
        <v>12</v>
      </c>
      <c r="F15" s="459">
        <f t="shared" si="17"/>
        <v>40</v>
      </c>
      <c r="G15" s="421"/>
      <c r="H15" s="416">
        <v>12</v>
      </c>
      <c r="I15" s="420">
        <v>15</v>
      </c>
      <c r="J15" s="420">
        <v>12</v>
      </c>
      <c r="K15" s="459">
        <f t="shared" si="18"/>
        <v>39</v>
      </c>
      <c r="L15" s="451">
        <f t="shared" si="19"/>
        <v>-1</v>
      </c>
      <c r="M15" s="442">
        <f>K15-'0910 Monthly '!J15</f>
        <v>-5</v>
      </c>
      <c r="N15" s="421"/>
      <c r="O15" s="416">
        <v>13</v>
      </c>
      <c r="P15" s="420">
        <v>14</v>
      </c>
      <c r="Q15" s="420">
        <v>12</v>
      </c>
      <c r="R15" s="456">
        <v>39</v>
      </c>
      <c r="S15" s="452">
        <f t="shared" si="20"/>
        <v>0</v>
      </c>
      <c r="T15" s="577">
        <f t="shared" si="21"/>
        <v>-1</v>
      </c>
      <c r="U15" s="442">
        <f>R15-'0910 Monthly '!O15</f>
        <v>-5</v>
      </c>
      <c r="V15" s="421"/>
      <c r="W15" s="416">
        <v>13</v>
      </c>
      <c r="X15" s="420">
        <v>14</v>
      </c>
      <c r="Y15" s="420">
        <v>12</v>
      </c>
      <c r="Z15" s="456">
        <f t="shared" si="0"/>
        <v>39</v>
      </c>
      <c r="AA15" s="452">
        <f t="shared" si="1"/>
        <v>0</v>
      </c>
      <c r="AB15" s="577">
        <f t="shared" si="2"/>
        <v>-1</v>
      </c>
      <c r="AC15" s="442">
        <f>AA15-'0910 Monthly '!T15</f>
        <v>-43</v>
      </c>
      <c r="AD15" s="421"/>
      <c r="AE15" s="416">
        <v>13</v>
      </c>
      <c r="AF15" s="420">
        <v>14</v>
      </c>
      <c r="AG15" s="420">
        <v>12</v>
      </c>
      <c r="AH15" s="456">
        <v>39</v>
      </c>
      <c r="AI15" s="419">
        <f t="shared" si="3"/>
        <v>0</v>
      </c>
      <c r="AJ15" s="447">
        <f t="shared" si="4"/>
        <v>-1</v>
      </c>
      <c r="AK15" s="442">
        <f>AI15-'0910 Monthly '!Z15</f>
        <v>-44</v>
      </c>
      <c r="AL15" s="421"/>
      <c r="AM15" s="416">
        <v>15</v>
      </c>
      <c r="AN15" s="420">
        <v>14</v>
      </c>
      <c r="AO15" s="420">
        <v>12</v>
      </c>
      <c r="AP15" s="456">
        <v>41</v>
      </c>
      <c r="AQ15" s="419">
        <f t="shared" si="5"/>
        <v>2</v>
      </c>
      <c r="AR15" s="447">
        <f t="shared" si="6"/>
        <v>1</v>
      </c>
      <c r="AS15" s="442">
        <f>AQ15-'0910 Monthly '!AF15</f>
        <v>-41</v>
      </c>
      <c r="AT15" s="421"/>
      <c r="AU15" s="416">
        <v>14</v>
      </c>
      <c r="AV15" s="420">
        <v>13</v>
      </c>
      <c r="AW15" s="420">
        <v>12</v>
      </c>
      <c r="AX15" s="456">
        <v>39</v>
      </c>
      <c r="AY15" s="419">
        <f t="shared" si="7"/>
        <v>-2</v>
      </c>
      <c r="AZ15" s="447">
        <f t="shared" si="8"/>
        <v>-1</v>
      </c>
      <c r="BA15" s="442">
        <f>AX15-'0910 Monthly '!AL15</f>
        <v>-3</v>
      </c>
      <c r="BB15" s="421"/>
      <c r="BC15" s="416">
        <v>14</v>
      </c>
      <c r="BD15" s="420">
        <v>13</v>
      </c>
      <c r="BE15" s="420">
        <v>12</v>
      </c>
      <c r="BF15" s="456">
        <v>39</v>
      </c>
      <c r="BG15" s="419">
        <f t="shared" si="9"/>
        <v>0</v>
      </c>
      <c r="BH15" s="447">
        <f t="shared" si="10"/>
        <v>-1</v>
      </c>
      <c r="BI15" s="442">
        <f>BF15-'0910 Monthly '!AR15</f>
        <v>-3</v>
      </c>
      <c r="BJ15" s="421"/>
      <c r="BK15" s="416">
        <v>14</v>
      </c>
      <c r="BL15" s="420">
        <v>13</v>
      </c>
      <c r="BM15" s="420">
        <v>12</v>
      </c>
      <c r="BN15" s="456">
        <v>39</v>
      </c>
      <c r="BO15" s="419">
        <f t="shared" si="11"/>
        <v>0</v>
      </c>
      <c r="BP15" s="447">
        <f t="shared" si="12"/>
        <v>-1</v>
      </c>
      <c r="BQ15" s="442">
        <f>BN15-'0910 Monthly '!AX15</f>
        <v>-3</v>
      </c>
      <c r="BR15" s="421"/>
      <c r="BS15" s="416">
        <v>14</v>
      </c>
      <c r="BT15" s="420">
        <v>13</v>
      </c>
      <c r="BU15" s="420">
        <v>12</v>
      </c>
      <c r="BV15" s="456">
        <v>39</v>
      </c>
      <c r="BW15" s="419">
        <f t="shared" si="13"/>
        <v>0</v>
      </c>
      <c r="BX15" s="447">
        <f t="shared" si="14"/>
        <v>-1</v>
      </c>
      <c r="BY15" s="442">
        <f>BV15-'0910 Monthly '!BD15</f>
        <v>-3</v>
      </c>
      <c r="BZ15" s="421"/>
      <c r="CA15" s="416">
        <v>14</v>
      </c>
      <c r="CB15" s="420">
        <v>13</v>
      </c>
      <c r="CC15" s="420">
        <v>12</v>
      </c>
      <c r="CD15" s="456">
        <v>39</v>
      </c>
      <c r="CE15" s="419">
        <f t="shared" si="15"/>
        <v>0</v>
      </c>
      <c r="CF15" s="447">
        <f t="shared" si="16"/>
        <v>0</v>
      </c>
      <c r="CG15" s="442">
        <f>BV15-'0910 Monthly '!BJ15</f>
        <v>-3</v>
      </c>
      <c r="CH15" s="410"/>
    </row>
    <row r="16" spans="1:86">
      <c r="A16" s="415" t="s">
        <v>45</v>
      </c>
      <c r="B16" s="475">
        <v>48</v>
      </c>
      <c r="C16" s="421">
        <v>11</v>
      </c>
      <c r="D16" s="421">
        <v>7</v>
      </c>
      <c r="E16" s="421">
        <v>5</v>
      </c>
      <c r="F16" s="460">
        <f t="shared" si="17"/>
        <v>23</v>
      </c>
      <c r="G16" s="421"/>
      <c r="H16" s="416">
        <v>10</v>
      </c>
      <c r="I16" s="420">
        <v>7</v>
      </c>
      <c r="J16" s="420">
        <v>5</v>
      </c>
      <c r="K16" s="460">
        <f t="shared" si="18"/>
        <v>22</v>
      </c>
      <c r="L16" s="452">
        <f t="shared" si="19"/>
        <v>-1</v>
      </c>
      <c r="M16" s="442">
        <f>K16-'0910 Monthly '!J16</f>
        <v>0</v>
      </c>
      <c r="N16" s="421"/>
      <c r="O16" s="416">
        <v>10</v>
      </c>
      <c r="P16" s="420">
        <v>7</v>
      </c>
      <c r="Q16" s="420">
        <v>5</v>
      </c>
      <c r="R16" s="456">
        <v>22</v>
      </c>
      <c r="S16" s="452">
        <f t="shared" si="20"/>
        <v>0</v>
      </c>
      <c r="T16" s="577">
        <f t="shared" si="21"/>
        <v>-1</v>
      </c>
      <c r="U16" s="442">
        <f>R16-'0910 Monthly '!O16</f>
        <v>1</v>
      </c>
      <c r="V16" s="421"/>
      <c r="W16" s="416">
        <v>10</v>
      </c>
      <c r="X16" s="420">
        <v>7</v>
      </c>
      <c r="Y16" s="420">
        <v>5</v>
      </c>
      <c r="Z16" s="456">
        <f t="shared" si="0"/>
        <v>22</v>
      </c>
      <c r="AA16" s="452">
        <f t="shared" si="1"/>
        <v>0</v>
      </c>
      <c r="AB16" s="577">
        <f t="shared" si="2"/>
        <v>-1</v>
      </c>
      <c r="AC16" s="442">
        <f>AA16-'0910 Monthly '!T16</f>
        <v>-21</v>
      </c>
      <c r="AD16" s="421"/>
      <c r="AE16" s="416">
        <v>10</v>
      </c>
      <c r="AF16" s="420">
        <v>7</v>
      </c>
      <c r="AG16" s="420">
        <v>5</v>
      </c>
      <c r="AH16" s="456">
        <v>22</v>
      </c>
      <c r="AI16" s="419">
        <f t="shared" si="3"/>
        <v>0</v>
      </c>
      <c r="AJ16" s="447">
        <f t="shared" si="4"/>
        <v>-1</v>
      </c>
      <c r="AK16" s="442">
        <f>AI16-'0910 Monthly '!Z16</f>
        <v>-20</v>
      </c>
      <c r="AL16" s="421"/>
      <c r="AM16" s="416">
        <v>10</v>
      </c>
      <c r="AN16" s="420">
        <v>8</v>
      </c>
      <c r="AO16" s="420">
        <v>5</v>
      </c>
      <c r="AP16" s="456">
        <v>23</v>
      </c>
      <c r="AQ16" s="419">
        <f t="shared" si="5"/>
        <v>1</v>
      </c>
      <c r="AR16" s="447">
        <f t="shared" si="6"/>
        <v>0</v>
      </c>
      <c r="AS16" s="442">
        <f>AQ16-'0910 Monthly '!AF16</f>
        <v>-15</v>
      </c>
      <c r="AT16" s="421"/>
      <c r="AU16" s="416">
        <v>10</v>
      </c>
      <c r="AV16" s="420">
        <v>8</v>
      </c>
      <c r="AW16" s="420">
        <v>5</v>
      </c>
      <c r="AX16" s="456">
        <v>23</v>
      </c>
      <c r="AY16" s="419">
        <f t="shared" si="7"/>
        <v>0</v>
      </c>
      <c r="AZ16" s="447">
        <f t="shared" si="8"/>
        <v>0</v>
      </c>
      <c r="BA16" s="442">
        <f>AX16-'0910 Monthly '!AL16</f>
        <v>6</v>
      </c>
      <c r="BB16" s="421"/>
      <c r="BC16" s="416">
        <v>10</v>
      </c>
      <c r="BD16" s="420">
        <v>8</v>
      </c>
      <c r="BE16" s="420">
        <v>5</v>
      </c>
      <c r="BF16" s="456">
        <v>23</v>
      </c>
      <c r="BG16" s="419">
        <f t="shared" si="9"/>
        <v>0</v>
      </c>
      <c r="BH16" s="447">
        <f t="shared" si="10"/>
        <v>0</v>
      </c>
      <c r="BI16" s="442">
        <f>BF16-'0910 Monthly '!AR16</f>
        <v>5</v>
      </c>
      <c r="BJ16" s="421"/>
      <c r="BK16" s="416">
        <v>10</v>
      </c>
      <c r="BL16" s="420">
        <v>8</v>
      </c>
      <c r="BM16" s="420">
        <v>5</v>
      </c>
      <c r="BN16" s="456">
        <v>23</v>
      </c>
      <c r="BO16" s="419">
        <f t="shared" si="11"/>
        <v>0</v>
      </c>
      <c r="BP16" s="447">
        <f t="shared" si="12"/>
        <v>0</v>
      </c>
      <c r="BQ16" s="442">
        <f>BN16-'0910 Monthly '!AX16</f>
        <v>5</v>
      </c>
      <c r="BR16" s="421"/>
      <c r="BS16" s="416">
        <v>10</v>
      </c>
      <c r="BT16" s="420">
        <v>8</v>
      </c>
      <c r="BU16" s="420">
        <v>5</v>
      </c>
      <c r="BV16" s="456">
        <v>23</v>
      </c>
      <c r="BW16" s="419">
        <f t="shared" si="13"/>
        <v>0</v>
      </c>
      <c r="BX16" s="447">
        <f t="shared" si="14"/>
        <v>0</v>
      </c>
      <c r="BY16" s="442">
        <f>BV16-'0910 Monthly '!BD16</f>
        <v>5</v>
      </c>
      <c r="BZ16" s="421"/>
      <c r="CA16" s="416">
        <v>10</v>
      </c>
      <c r="CB16" s="420">
        <v>8</v>
      </c>
      <c r="CC16" s="420">
        <v>5</v>
      </c>
      <c r="CD16" s="456">
        <v>23</v>
      </c>
      <c r="CE16" s="419">
        <f t="shared" si="15"/>
        <v>0</v>
      </c>
      <c r="CF16" s="447">
        <f t="shared" si="16"/>
        <v>1</v>
      </c>
      <c r="CG16" s="442">
        <f>BV16-'0910 Monthly '!BJ16</f>
        <v>5</v>
      </c>
      <c r="CH16" s="410"/>
    </row>
    <row r="17" spans="1:86">
      <c r="A17" s="415" t="s">
        <v>168</v>
      </c>
      <c r="B17" s="475">
        <v>48</v>
      </c>
      <c r="C17" s="421">
        <v>12</v>
      </c>
      <c r="D17" s="421">
        <v>22</v>
      </c>
      <c r="E17" s="421">
        <v>7</v>
      </c>
      <c r="F17" s="460">
        <f t="shared" si="17"/>
        <v>41</v>
      </c>
      <c r="G17" s="421"/>
      <c r="H17" s="416">
        <v>14</v>
      </c>
      <c r="I17" s="420">
        <v>21</v>
      </c>
      <c r="J17" s="420">
        <v>6</v>
      </c>
      <c r="K17" s="460">
        <f t="shared" si="18"/>
        <v>41</v>
      </c>
      <c r="L17" s="452">
        <f t="shared" si="19"/>
        <v>0</v>
      </c>
      <c r="M17" s="442">
        <f>K17-'0910 Monthly '!J17</f>
        <v>6</v>
      </c>
      <c r="N17" s="421"/>
      <c r="O17" s="416">
        <v>14</v>
      </c>
      <c r="P17" s="420">
        <v>20</v>
      </c>
      <c r="Q17" s="420">
        <v>6</v>
      </c>
      <c r="R17" s="456">
        <v>40</v>
      </c>
      <c r="S17" s="452">
        <f t="shared" si="20"/>
        <v>-1</v>
      </c>
      <c r="T17" s="577">
        <f t="shared" si="21"/>
        <v>-1</v>
      </c>
      <c r="U17" s="442">
        <f>R17-'0910 Monthly '!O17</f>
        <v>6</v>
      </c>
      <c r="V17" s="421"/>
      <c r="W17" s="416">
        <v>14</v>
      </c>
      <c r="X17" s="420">
        <v>19</v>
      </c>
      <c r="Y17" s="420">
        <v>6</v>
      </c>
      <c r="Z17" s="456">
        <f t="shared" si="0"/>
        <v>39</v>
      </c>
      <c r="AA17" s="452">
        <f t="shared" si="1"/>
        <v>-1</v>
      </c>
      <c r="AB17" s="577">
        <f t="shared" si="2"/>
        <v>-2</v>
      </c>
      <c r="AC17" s="442">
        <f>AA17-'0910 Monthly '!T17</f>
        <v>-35</v>
      </c>
      <c r="AD17" s="421"/>
      <c r="AE17" s="416">
        <v>15</v>
      </c>
      <c r="AF17" s="420">
        <v>19</v>
      </c>
      <c r="AG17" s="420">
        <v>6</v>
      </c>
      <c r="AH17" s="456">
        <v>40</v>
      </c>
      <c r="AI17" s="419">
        <f t="shared" si="3"/>
        <v>1</v>
      </c>
      <c r="AJ17" s="447">
        <f t="shared" si="4"/>
        <v>-1</v>
      </c>
      <c r="AK17" s="442">
        <f>AI17-'0910 Monthly '!Z17</f>
        <v>-32</v>
      </c>
      <c r="AL17" s="421"/>
      <c r="AM17" s="416">
        <v>15</v>
      </c>
      <c r="AN17" s="420">
        <v>19</v>
      </c>
      <c r="AO17" s="420">
        <v>6</v>
      </c>
      <c r="AP17" s="456">
        <v>40</v>
      </c>
      <c r="AQ17" s="419">
        <f t="shared" si="5"/>
        <v>0</v>
      </c>
      <c r="AR17" s="447">
        <f t="shared" si="6"/>
        <v>-1</v>
      </c>
      <c r="AS17" s="442">
        <f>AQ17-'0910 Monthly '!AF17</f>
        <v>-34</v>
      </c>
      <c r="AT17" s="421"/>
      <c r="AU17" s="416">
        <v>15</v>
      </c>
      <c r="AV17" s="420">
        <v>19</v>
      </c>
      <c r="AW17" s="420">
        <v>6</v>
      </c>
      <c r="AX17" s="456">
        <v>40</v>
      </c>
      <c r="AY17" s="419">
        <f t="shared" si="7"/>
        <v>0</v>
      </c>
      <c r="AZ17" s="447">
        <f t="shared" si="8"/>
        <v>-1</v>
      </c>
      <c r="BA17" s="442">
        <f>AX17-'0910 Monthly '!AL17</f>
        <v>7</v>
      </c>
      <c r="BB17" s="421"/>
      <c r="BC17" s="416">
        <v>15</v>
      </c>
      <c r="BD17" s="420">
        <v>19</v>
      </c>
      <c r="BE17" s="420">
        <v>6</v>
      </c>
      <c r="BF17" s="456">
        <v>40</v>
      </c>
      <c r="BG17" s="419">
        <f t="shared" si="9"/>
        <v>0</v>
      </c>
      <c r="BH17" s="447">
        <f t="shared" si="10"/>
        <v>-1</v>
      </c>
      <c r="BI17" s="442">
        <f>BF17-'0910 Monthly '!AR17</f>
        <v>7</v>
      </c>
      <c r="BJ17" s="421"/>
      <c r="BK17" s="416">
        <v>15</v>
      </c>
      <c r="BL17" s="420">
        <v>19</v>
      </c>
      <c r="BM17" s="420">
        <v>6</v>
      </c>
      <c r="BN17" s="456">
        <v>40</v>
      </c>
      <c r="BO17" s="419">
        <f t="shared" si="11"/>
        <v>0</v>
      </c>
      <c r="BP17" s="447">
        <f t="shared" si="12"/>
        <v>-1</v>
      </c>
      <c r="BQ17" s="442">
        <f>BN17-'0910 Monthly '!AX17</f>
        <v>7</v>
      </c>
      <c r="BR17" s="421"/>
      <c r="BS17" s="416">
        <v>15</v>
      </c>
      <c r="BT17" s="420">
        <v>19</v>
      </c>
      <c r="BU17" s="420">
        <v>6</v>
      </c>
      <c r="BV17" s="456">
        <v>40</v>
      </c>
      <c r="BW17" s="419">
        <f t="shared" si="13"/>
        <v>0</v>
      </c>
      <c r="BX17" s="447">
        <f t="shared" si="14"/>
        <v>-1</v>
      </c>
      <c r="BY17" s="442">
        <f>BV17-'0910 Monthly '!BD17</f>
        <v>7</v>
      </c>
      <c r="BZ17" s="421"/>
      <c r="CA17" s="416">
        <v>15</v>
      </c>
      <c r="CB17" s="420">
        <v>19</v>
      </c>
      <c r="CC17" s="420">
        <v>6</v>
      </c>
      <c r="CD17" s="456">
        <v>40</v>
      </c>
      <c r="CE17" s="419">
        <f t="shared" si="15"/>
        <v>0</v>
      </c>
      <c r="CF17" s="447">
        <f t="shared" si="16"/>
        <v>-1</v>
      </c>
      <c r="CG17" s="442">
        <f>BV17-'0910 Monthly '!BJ17</f>
        <v>7</v>
      </c>
      <c r="CH17" s="410"/>
    </row>
    <row r="18" spans="1:86">
      <c r="A18" s="415" t="s">
        <v>46</v>
      </c>
      <c r="B18" s="475">
        <v>48</v>
      </c>
      <c r="C18" s="421">
        <v>21</v>
      </c>
      <c r="D18" s="421">
        <v>9</v>
      </c>
      <c r="E18" s="421">
        <v>9</v>
      </c>
      <c r="F18" s="460">
        <f t="shared" si="17"/>
        <v>39</v>
      </c>
      <c r="G18" s="421"/>
      <c r="H18" s="416">
        <v>19</v>
      </c>
      <c r="I18" s="420">
        <v>8</v>
      </c>
      <c r="J18" s="420">
        <v>8</v>
      </c>
      <c r="K18" s="460">
        <f t="shared" si="18"/>
        <v>35</v>
      </c>
      <c r="L18" s="452">
        <f t="shared" si="19"/>
        <v>-4</v>
      </c>
      <c r="M18" s="442">
        <f>K18-'0910 Monthly '!J18</f>
        <v>5</v>
      </c>
      <c r="N18" s="421"/>
      <c r="O18" s="416">
        <v>19</v>
      </c>
      <c r="P18" s="420">
        <v>9</v>
      </c>
      <c r="Q18" s="420">
        <v>8</v>
      </c>
      <c r="R18" s="456">
        <v>36</v>
      </c>
      <c r="S18" s="452">
        <f t="shared" si="20"/>
        <v>1</v>
      </c>
      <c r="T18" s="577">
        <f t="shared" si="21"/>
        <v>-3</v>
      </c>
      <c r="U18" s="442">
        <f>R18-'0910 Monthly '!O18</f>
        <v>5</v>
      </c>
      <c r="V18" s="421"/>
      <c r="W18" s="416">
        <v>20</v>
      </c>
      <c r="X18" s="420">
        <v>9</v>
      </c>
      <c r="Y18" s="420">
        <v>7</v>
      </c>
      <c r="Z18" s="456">
        <f t="shared" si="0"/>
        <v>36</v>
      </c>
      <c r="AA18" s="452">
        <f t="shared" si="1"/>
        <v>0</v>
      </c>
      <c r="AB18" s="577">
        <f t="shared" si="2"/>
        <v>-3</v>
      </c>
      <c r="AC18" s="442">
        <f>AA18-'0910 Monthly '!T18</f>
        <v>-31</v>
      </c>
      <c r="AD18" s="421"/>
      <c r="AE18" s="416">
        <v>20</v>
      </c>
      <c r="AF18" s="420">
        <v>9</v>
      </c>
      <c r="AG18" s="420">
        <v>7</v>
      </c>
      <c r="AH18" s="456">
        <v>36</v>
      </c>
      <c r="AI18" s="419">
        <f t="shared" si="3"/>
        <v>0</v>
      </c>
      <c r="AJ18" s="447">
        <f t="shared" si="4"/>
        <v>-3</v>
      </c>
      <c r="AK18" s="442">
        <f>AI18-'0910 Monthly '!Z18</f>
        <v>-31</v>
      </c>
      <c r="AL18" s="421"/>
      <c r="AM18" s="416">
        <v>19</v>
      </c>
      <c r="AN18" s="420">
        <v>10</v>
      </c>
      <c r="AO18" s="420">
        <v>7</v>
      </c>
      <c r="AP18" s="456">
        <v>36</v>
      </c>
      <c r="AQ18" s="419">
        <f t="shared" si="5"/>
        <v>0</v>
      </c>
      <c r="AR18" s="447">
        <f t="shared" si="6"/>
        <v>-3</v>
      </c>
      <c r="AS18" s="442">
        <f>AQ18-'0910 Monthly '!AF18</f>
        <v>-33</v>
      </c>
      <c r="AT18" s="421"/>
      <c r="AU18" s="416">
        <v>18</v>
      </c>
      <c r="AV18" s="420">
        <v>9</v>
      </c>
      <c r="AW18" s="420">
        <v>7</v>
      </c>
      <c r="AX18" s="456">
        <v>34</v>
      </c>
      <c r="AY18" s="419">
        <f t="shared" si="7"/>
        <v>-2</v>
      </c>
      <c r="AZ18" s="484">
        <f t="shared" si="8"/>
        <v>-5</v>
      </c>
      <c r="BA18" s="486">
        <f>AX18-'0910 Monthly '!AL18</f>
        <v>0</v>
      </c>
      <c r="BB18" s="485"/>
      <c r="BC18" s="416">
        <v>18</v>
      </c>
      <c r="BD18" s="420">
        <v>9</v>
      </c>
      <c r="BE18" s="420">
        <v>7</v>
      </c>
      <c r="BF18" s="456">
        <v>34</v>
      </c>
      <c r="BG18" s="419">
        <f t="shared" si="9"/>
        <v>0</v>
      </c>
      <c r="BH18" s="447">
        <f t="shared" si="10"/>
        <v>-5</v>
      </c>
      <c r="BI18" s="442">
        <f>BF18-'0910 Monthly '!AR18</f>
        <v>1</v>
      </c>
      <c r="BJ18" s="421"/>
      <c r="BK18" s="416">
        <v>18</v>
      </c>
      <c r="BL18" s="420">
        <v>9</v>
      </c>
      <c r="BM18" s="420">
        <v>7</v>
      </c>
      <c r="BN18" s="456">
        <v>34</v>
      </c>
      <c r="BO18" s="419">
        <f t="shared" si="11"/>
        <v>0</v>
      </c>
      <c r="BP18" s="447">
        <f t="shared" si="12"/>
        <v>-5</v>
      </c>
      <c r="BQ18" s="442">
        <f>BN18-'0910 Monthly '!AX18</f>
        <v>1</v>
      </c>
      <c r="BR18" s="421"/>
      <c r="BS18" s="416">
        <v>18</v>
      </c>
      <c r="BT18" s="420">
        <v>9</v>
      </c>
      <c r="BU18" s="420">
        <v>7</v>
      </c>
      <c r="BV18" s="456">
        <v>34</v>
      </c>
      <c r="BW18" s="419">
        <f t="shared" si="13"/>
        <v>0</v>
      </c>
      <c r="BX18" s="447">
        <f t="shared" si="14"/>
        <v>-5</v>
      </c>
      <c r="BY18" s="442">
        <f>BV18-'0910 Monthly '!BD18</f>
        <v>1</v>
      </c>
      <c r="BZ18" s="421"/>
      <c r="CA18" s="416">
        <v>18</v>
      </c>
      <c r="CB18" s="420">
        <v>9</v>
      </c>
      <c r="CC18" s="420">
        <v>7</v>
      </c>
      <c r="CD18" s="456">
        <v>34</v>
      </c>
      <c r="CE18" s="419">
        <f t="shared" si="15"/>
        <v>0</v>
      </c>
      <c r="CF18" s="447">
        <f t="shared" si="16"/>
        <v>-1</v>
      </c>
      <c r="CG18" s="442">
        <f>BV18-'0910 Monthly '!BJ18</f>
        <v>3</v>
      </c>
      <c r="CH18" s="410"/>
    </row>
    <row r="19" spans="1:86">
      <c r="A19" s="422" t="s">
        <v>47</v>
      </c>
      <c r="B19" s="476">
        <v>48</v>
      </c>
      <c r="C19" s="422">
        <v>17</v>
      </c>
      <c r="D19" s="422">
        <v>15</v>
      </c>
      <c r="E19" s="422">
        <v>11</v>
      </c>
      <c r="F19" s="461">
        <f t="shared" si="17"/>
        <v>43</v>
      </c>
      <c r="G19" s="421"/>
      <c r="H19" s="423">
        <v>17</v>
      </c>
      <c r="I19" s="424">
        <v>15</v>
      </c>
      <c r="J19" s="424">
        <v>10</v>
      </c>
      <c r="K19" s="461">
        <f t="shared" si="18"/>
        <v>42</v>
      </c>
      <c r="L19" s="453">
        <f t="shared" si="19"/>
        <v>-1</v>
      </c>
      <c r="M19" s="443">
        <f>K19-'0910 Monthly '!J19</f>
        <v>-6</v>
      </c>
      <c r="N19" s="421"/>
      <c r="O19" s="423">
        <v>17</v>
      </c>
      <c r="P19" s="424">
        <v>15</v>
      </c>
      <c r="Q19" s="424">
        <v>10</v>
      </c>
      <c r="R19" s="457">
        <v>42</v>
      </c>
      <c r="S19" s="453">
        <f t="shared" si="20"/>
        <v>0</v>
      </c>
      <c r="T19" s="578">
        <f t="shared" si="21"/>
        <v>-1</v>
      </c>
      <c r="U19" s="443">
        <f>R19-'0910 Monthly '!O19</f>
        <v>-5</v>
      </c>
      <c r="V19" s="421"/>
      <c r="W19" s="424">
        <v>17</v>
      </c>
      <c r="X19" s="424">
        <v>15</v>
      </c>
      <c r="Y19" s="424">
        <v>10</v>
      </c>
      <c r="Z19" s="457">
        <f t="shared" si="0"/>
        <v>42</v>
      </c>
      <c r="AA19" s="453">
        <f t="shared" si="1"/>
        <v>0</v>
      </c>
      <c r="AB19" s="578">
        <f t="shared" si="2"/>
        <v>-1</v>
      </c>
      <c r="AC19" s="443">
        <f>AA19-'0910 Monthly '!T19</f>
        <v>-47</v>
      </c>
      <c r="AD19" s="421"/>
      <c r="AE19" s="424">
        <v>17</v>
      </c>
      <c r="AF19" s="424">
        <v>15</v>
      </c>
      <c r="AG19" s="424">
        <v>10</v>
      </c>
      <c r="AH19" s="457">
        <v>42</v>
      </c>
      <c r="AI19" s="425">
        <f t="shared" si="3"/>
        <v>0</v>
      </c>
      <c r="AJ19" s="448">
        <f t="shared" si="4"/>
        <v>-1</v>
      </c>
      <c r="AK19" s="443">
        <f>AI19-'0910 Monthly '!Z19</f>
        <v>-47</v>
      </c>
      <c r="AL19" s="421"/>
      <c r="AM19" s="424">
        <v>17</v>
      </c>
      <c r="AN19" s="424">
        <v>15</v>
      </c>
      <c r="AO19" s="424">
        <v>10</v>
      </c>
      <c r="AP19" s="457">
        <v>42</v>
      </c>
      <c r="AQ19" s="425">
        <f t="shared" si="5"/>
        <v>0</v>
      </c>
      <c r="AR19" s="448">
        <f t="shared" si="6"/>
        <v>-1</v>
      </c>
      <c r="AS19" s="443">
        <f>AQ19-'0910 Monthly '!AF19</f>
        <v>-46</v>
      </c>
      <c r="AT19" s="421"/>
      <c r="AU19" s="424">
        <v>17</v>
      </c>
      <c r="AV19" s="424">
        <v>15</v>
      </c>
      <c r="AW19" s="424">
        <v>10</v>
      </c>
      <c r="AX19" s="457">
        <v>42</v>
      </c>
      <c r="AY19" s="425">
        <f t="shared" si="7"/>
        <v>0</v>
      </c>
      <c r="AZ19" s="448">
        <f t="shared" si="8"/>
        <v>-1</v>
      </c>
      <c r="BA19" s="443">
        <f>AX19-'0910 Monthly '!AL19</f>
        <v>-3</v>
      </c>
      <c r="BB19" s="421"/>
      <c r="BC19" s="424">
        <v>17</v>
      </c>
      <c r="BD19" s="424">
        <v>15</v>
      </c>
      <c r="BE19" s="424">
        <v>10</v>
      </c>
      <c r="BF19" s="457">
        <v>42</v>
      </c>
      <c r="BG19" s="425">
        <f t="shared" si="9"/>
        <v>0</v>
      </c>
      <c r="BH19" s="448">
        <f t="shared" si="10"/>
        <v>-1</v>
      </c>
      <c r="BI19" s="443">
        <f>BF19-'0910 Monthly '!AR19</f>
        <v>-3</v>
      </c>
      <c r="BJ19" s="421"/>
      <c r="BK19" s="424">
        <v>17</v>
      </c>
      <c r="BL19" s="424">
        <v>15</v>
      </c>
      <c r="BM19" s="424">
        <v>9</v>
      </c>
      <c r="BN19" s="457">
        <v>41</v>
      </c>
      <c r="BO19" s="425">
        <f t="shared" si="11"/>
        <v>-1</v>
      </c>
      <c r="BP19" s="448">
        <f t="shared" si="12"/>
        <v>-2</v>
      </c>
      <c r="BQ19" s="443">
        <f>BN19-'0910 Monthly '!AX19</f>
        <v>-4</v>
      </c>
      <c r="BR19" s="421"/>
      <c r="BS19" s="424">
        <v>17</v>
      </c>
      <c r="BT19" s="424">
        <v>15</v>
      </c>
      <c r="BU19" s="424">
        <v>9</v>
      </c>
      <c r="BV19" s="457">
        <v>41</v>
      </c>
      <c r="BW19" s="425">
        <f t="shared" si="13"/>
        <v>0</v>
      </c>
      <c r="BX19" s="448">
        <f t="shared" si="14"/>
        <v>-2</v>
      </c>
      <c r="BY19" s="442">
        <f>BV19-'0910 Monthly '!BD19</f>
        <v>-4</v>
      </c>
      <c r="BZ19" s="421"/>
      <c r="CA19" s="424">
        <v>17</v>
      </c>
      <c r="CB19" s="424">
        <v>15</v>
      </c>
      <c r="CC19" s="424">
        <v>9</v>
      </c>
      <c r="CD19" s="457">
        <v>41</v>
      </c>
      <c r="CE19" s="425">
        <f t="shared" si="15"/>
        <v>0</v>
      </c>
      <c r="CF19" s="448">
        <f t="shared" si="16"/>
        <v>-1</v>
      </c>
      <c r="CG19" s="443">
        <f>BV19-'0910 Monthly '!BJ19</f>
        <v>-4</v>
      </c>
      <c r="CH19" s="410"/>
    </row>
    <row r="20" spans="1:86">
      <c r="A20" s="415" t="s">
        <v>48</v>
      </c>
      <c r="B20" s="475">
        <v>48</v>
      </c>
      <c r="C20" s="421">
        <v>16</v>
      </c>
      <c r="D20" s="421">
        <v>17</v>
      </c>
      <c r="E20" s="421">
        <v>13</v>
      </c>
      <c r="F20" s="459">
        <f t="shared" si="17"/>
        <v>46</v>
      </c>
      <c r="G20" s="421"/>
      <c r="H20" s="416">
        <v>15</v>
      </c>
      <c r="I20" s="420">
        <v>17</v>
      </c>
      <c r="J20" s="420">
        <v>13</v>
      </c>
      <c r="K20" s="459">
        <f t="shared" si="18"/>
        <v>45</v>
      </c>
      <c r="L20" s="452">
        <f t="shared" si="19"/>
        <v>-1</v>
      </c>
      <c r="M20" s="442">
        <f>K20-'0910 Monthly '!J20</f>
        <v>-4</v>
      </c>
      <c r="N20" s="421"/>
      <c r="O20" s="416">
        <v>14</v>
      </c>
      <c r="P20" s="420">
        <v>17</v>
      </c>
      <c r="Q20" s="420">
        <v>13</v>
      </c>
      <c r="R20" s="460">
        <v>44</v>
      </c>
      <c r="S20" s="452">
        <f t="shared" si="20"/>
        <v>-1</v>
      </c>
      <c r="T20" s="577">
        <f t="shared" si="21"/>
        <v>-2</v>
      </c>
      <c r="U20" s="442">
        <f>R20-'0910 Monthly '!O20</f>
        <v>-4</v>
      </c>
      <c r="V20" s="421"/>
      <c r="W20" s="416">
        <v>14</v>
      </c>
      <c r="X20" s="420">
        <v>17</v>
      </c>
      <c r="Y20" s="420">
        <v>13</v>
      </c>
      <c r="Z20" s="456">
        <f t="shared" si="0"/>
        <v>44</v>
      </c>
      <c r="AA20" s="452">
        <f t="shared" si="1"/>
        <v>0</v>
      </c>
      <c r="AB20" s="577">
        <f t="shared" si="2"/>
        <v>-2</v>
      </c>
      <c r="AC20" s="442">
        <f>AA20-'0910 Monthly '!T20</f>
        <v>-47</v>
      </c>
      <c r="AD20" s="421"/>
      <c r="AE20" s="416">
        <v>14</v>
      </c>
      <c r="AF20" s="420">
        <v>17</v>
      </c>
      <c r="AG20" s="420">
        <v>12</v>
      </c>
      <c r="AH20" s="456">
        <v>43</v>
      </c>
      <c r="AI20" s="419">
        <f t="shared" si="3"/>
        <v>-1</v>
      </c>
      <c r="AJ20" s="447">
        <f t="shared" si="4"/>
        <v>-3</v>
      </c>
      <c r="AK20" s="442">
        <f>AI20-'0910 Monthly '!Z20</f>
        <v>-47</v>
      </c>
      <c r="AL20" s="421"/>
      <c r="AM20" s="416">
        <v>14</v>
      </c>
      <c r="AN20" s="420">
        <v>16</v>
      </c>
      <c r="AO20" s="420">
        <v>12</v>
      </c>
      <c r="AP20" s="456">
        <v>42</v>
      </c>
      <c r="AQ20" s="419">
        <f t="shared" si="5"/>
        <v>-1</v>
      </c>
      <c r="AR20" s="447">
        <f t="shared" si="6"/>
        <v>-4</v>
      </c>
      <c r="AS20" s="442">
        <f>AQ20-'0910 Monthly '!AF20</f>
        <v>-47</v>
      </c>
      <c r="AT20" s="421"/>
      <c r="AU20" s="416">
        <v>14</v>
      </c>
      <c r="AV20" s="420">
        <v>16</v>
      </c>
      <c r="AW20" s="420">
        <v>12</v>
      </c>
      <c r="AX20" s="456">
        <v>42</v>
      </c>
      <c r="AY20" s="419">
        <f t="shared" si="7"/>
        <v>0</v>
      </c>
      <c r="AZ20" s="447">
        <f t="shared" si="8"/>
        <v>-4</v>
      </c>
      <c r="BA20" s="442">
        <f>AX20-'0910 Monthly '!AL20</f>
        <v>-3</v>
      </c>
      <c r="BB20" s="421"/>
      <c r="BC20" s="416">
        <v>14</v>
      </c>
      <c r="BD20" s="420">
        <v>16</v>
      </c>
      <c r="BE20" s="420">
        <v>12</v>
      </c>
      <c r="BF20" s="456">
        <v>42</v>
      </c>
      <c r="BG20" s="419">
        <f t="shared" si="9"/>
        <v>0</v>
      </c>
      <c r="BH20" s="447">
        <f t="shared" si="10"/>
        <v>-4</v>
      </c>
      <c r="BI20" s="442">
        <f>BF20-'0910 Monthly '!AR20</f>
        <v>-3</v>
      </c>
      <c r="BJ20" s="421"/>
      <c r="BK20" s="416">
        <v>14</v>
      </c>
      <c r="BL20" s="420">
        <v>16</v>
      </c>
      <c r="BM20" s="420">
        <v>12</v>
      </c>
      <c r="BN20" s="456">
        <v>42</v>
      </c>
      <c r="BO20" s="419">
        <f t="shared" si="11"/>
        <v>0</v>
      </c>
      <c r="BP20" s="447">
        <f t="shared" si="12"/>
        <v>-4</v>
      </c>
      <c r="BQ20" s="442">
        <f>BN20-'0910 Monthly '!AX20</f>
        <v>-1</v>
      </c>
      <c r="BR20" s="421"/>
      <c r="BS20" s="416">
        <v>14</v>
      </c>
      <c r="BT20" s="420">
        <v>16</v>
      </c>
      <c r="BU20" s="420">
        <v>12</v>
      </c>
      <c r="BV20" s="456">
        <v>42</v>
      </c>
      <c r="BW20" s="419">
        <f t="shared" si="13"/>
        <v>0</v>
      </c>
      <c r="BX20" s="447">
        <f t="shared" si="14"/>
        <v>-4</v>
      </c>
      <c r="BY20" s="442">
        <f>BV20-'0910 Monthly '!BD20</f>
        <v>-1</v>
      </c>
      <c r="BZ20" s="421"/>
      <c r="CA20" s="416">
        <v>14</v>
      </c>
      <c r="CB20" s="420">
        <v>16</v>
      </c>
      <c r="CC20" s="420">
        <v>12</v>
      </c>
      <c r="CD20" s="456">
        <v>42</v>
      </c>
      <c r="CE20" s="419">
        <f t="shared" si="15"/>
        <v>0</v>
      </c>
      <c r="CF20" s="447">
        <f t="shared" si="16"/>
        <v>-3</v>
      </c>
      <c r="CG20" s="442">
        <f>BV20-'0910 Monthly '!BJ20</f>
        <v>-1</v>
      </c>
      <c r="CH20" s="410"/>
    </row>
    <row r="21" spans="1:86">
      <c r="A21" s="415" t="s">
        <v>57</v>
      </c>
      <c r="B21" s="475">
        <v>48</v>
      </c>
      <c r="C21" s="421">
        <v>15</v>
      </c>
      <c r="D21" s="421">
        <v>0</v>
      </c>
      <c r="E21" s="421">
        <v>0</v>
      </c>
      <c r="F21" s="460">
        <f t="shared" si="17"/>
        <v>15</v>
      </c>
      <c r="G21" s="421"/>
      <c r="H21" s="416">
        <v>16</v>
      </c>
      <c r="I21" s="420">
        <v>0</v>
      </c>
      <c r="J21" s="420">
        <v>0</v>
      </c>
      <c r="K21" s="460">
        <f t="shared" si="18"/>
        <v>16</v>
      </c>
      <c r="L21" s="452">
        <f t="shared" si="19"/>
        <v>1</v>
      </c>
      <c r="M21" s="442">
        <f>K21-'0910 Monthly '!J21</f>
        <v>-16</v>
      </c>
      <c r="N21" s="421"/>
      <c r="O21" s="416">
        <v>18</v>
      </c>
      <c r="P21" s="420">
        <v>0</v>
      </c>
      <c r="Q21" s="420">
        <v>0</v>
      </c>
      <c r="R21" s="460">
        <v>18</v>
      </c>
      <c r="S21" s="452">
        <f t="shared" si="20"/>
        <v>2</v>
      </c>
      <c r="T21" s="577">
        <f t="shared" si="21"/>
        <v>3</v>
      </c>
      <c r="U21" s="442">
        <f>R21-'0910 Monthly '!O21</f>
        <v>-14</v>
      </c>
      <c r="V21" s="421"/>
      <c r="W21" s="416">
        <v>18</v>
      </c>
      <c r="X21" s="420">
        <v>0</v>
      </c>
      <c r="Y21" s="420">
        <v>0</v>
      </c>
      <c r="Z21" s="456">
        <f t="shared" si="0"/>
        <v>18</v>
      </c>
      <c r="AA21" s="452">
        <f t="shared" si="1"/>
        <v>0</v>
      </c>
      <c r="AB21" s="577">
        <f t="shared" si="2"/>
        <v>3</v>
      </c>
      <c r="AC21" s="442">
        <f>AA21-'0910 Monthly '!T21</f>
        <v>-32</v>
      </c>
      <c r="AD21" s="421"/>
      <c r="AE21" s="416">
        <v>18</v>
      </c>
      <c r="AF21" s="420">
        <v>0</v>
      </c>
      <c r="AG21" s="420">
        <v>0</v>
      </c>
      <c r="AH21" s="456">
        <v>18</v>
      </c>
      <c r="AI21" s="419">
        <f t="shared" si="3"/>
        <v>0</v>
      </c>
      <c r="AJ21" s="447">
        <f t="shared" si="4"/>
        <v>3</v>
      </c>
      <c r="AK21" s="442">
        <f>AI21-'0910 Monthly '!Z21</f>
        <v>-32</v>
      </c>
      <c r="AL21" s="421"/>
      <c r="AM21" s="416">
        <v>18</v>
      </c>
      <c r="AN21" s="420">
        <v>0</v>
      </c>
      <c r="AO21" s="420">
        <v>0</v>
      </c>
      <c r="AP21" s="456">
        <v>18</v>
      </c>
      <c r="AQ21" s="419">
        <f t="shared" si="5"/>
        <v>0</v>
      </c>
      <c r="AR21" s="447">
        <f t="shared" si="6"/>
        <v>3</v>
      </c>
      <c r="AS21" s="442">
        <f>AQ21-'0910 Monthly '!AF21</f>
        <v>-32</v>
      </c>
      <c r="AT21" s="421"/>
      <c r="AU21" s="416">
        <v>18</v>
      </c>
      <c r="AV21" s="420">
        <v>0</v>
      </c>
      <c r="AW21" s="420">
        <v>0</v>
      </c>
      <c r="AX21" s="456">
        <v>18</v>
      </c>
      <c r="AY21" s="419">
        <f t="shared" si="7"/>
        <v>0</v>
      </c>
      <c r="AZ21" s="447">
        <f t="shared" si="8"/>
        <v>3</v>
      </c>
      <c r="BA21" s="442">
        <f>AX21-'0910 Monthly '!AL21</f>
        <v>-11</v>
      </c>
      <c r="BB21" s="421"/>
      <c r="BC21" s="416">
        <v>17</v>
      </c>
      <c r="BD21" s="420">
        <v>0</v>
      </c>
      <c r="BE21" s="420">
        <v>0</v>
      </c>
      <c r="BF21" s="456">
        <v>17</v>
      </c>
      <c r="BG21" s="419">
        <f t="shared" si="9"/>
        <v>-1</v>
      </c>
      <c r="BH21" s="447">
        <f t="shared" si="10"/>
        <v>2</v>
      </c>
      <c r="BI21" s="442">
        <f>BF21-'0910 Monthly '!AR21</f>
        <v>-12</v>
      </c>
      <c r="BJ21" s="421"/>
      <c r="BK21" s="416">
        <v>16</v>
      </c>
      <c r="BL21" s="420">
        <v>0</v>
      </c>
      <c r="BM21" s="420">
        <v>0</v>
      </c>
      <c r="BN21" s="456">
        <v>16</v>
      </c>
      <c r="BO21" s="419">
        <f t="shared" si="11"/>
        <v>-1</v>
      </c>
      <c r="BP21" s="447">
        <f t="shared" si="12"/>
        <v>1</v>
      </c>
      <c r="BQ21" s="442">
        <f>BN21-'0910 Monthly '!AX21</f>
        <v>-13</v>
      </c>
      <c r="BR21" s="421"/>
      <c r="BS21" s="416">
        <v>16</v>
      </c>
      <c r="BT21" s="420">
        <v>0</v>
      </c>
      <c r="BU21" s="420">
        <v>0</v>
      </c>
      <c r="BV21" s="456">
        <v>16</v>
      </c>
      <c r="BW21" s="419">
        <f t="shared" si="13"/>
        <v>0</v>
      </c>
      <c r="BX21" s="447">
        <f t="shared" si="14"/>
        <v>1</v>
      </c>
      <c r="BY21" s="442">
        <f>BV21-'0910 Monthly '!BD21</f>
        <v>-13</v>
      </c>
      <c r="BZ21" s="421"/>
      <c r="CA21" s="416">
        <v>16</v>
      </c>
      <c r="CB21" s="420">
        <v>0</v>
      </c>
      <c r="CC21" s="420">
        <v>0</v>
      </c>
      <c r="CD21" s="456">
        <v>16</v>
      </c>
      <c r="CE21" s="419">
        <f t="shared" si="15"/>
        <v>0</v>
      </c>
      <c r="CF21" s="447">
        <f t="shared" si="16"/>
        <v>0</v>
      </c>
      <c r="CG21" s="442">
        <f>BV21-'0910 Monthly '!BJ21</f>
        <v>-13</v>
      </c>
      <c r="CH21" s="410"/>
    </row>
    <row r="22" spans="1:86">
      <c r="A22" s="415" t="s">
        <v>49</v>
      </c>
      <c r="B22" s="475">
        <v>48</v>
      </c>
      <c r="C22" s="421">
        <v>6</v>
      </c>
      <c r="D22" s="421">
        <v>10</v>
      </c>
      <c r="E22" s="421">
        <v>11</v>
      </c>
      <c r="F22" s="460">
        <f t="shared" si="17"/>
        <v>27</v>
      </c>
      <c r="G22" s="421"/>
      <c r="H22" s="416">
        <v>7</v>
      </c>
      <c r="I22" s="420">
        <v>10</v>
      </c>
      <c r="J22" s="426">
        <v>11</v>
      </c>
      <c r="K22" s="460">
        <f t="shared" si="18"/>
        <v>28</v>
      </c>
      <c r="L22" s="452">
        <f t="shared" si="19"/>
        <v>1</v>
      </c>
      <c r="M22" s="442">
        <f>K22-'0910 Monthly '!J22</f>
        <v>1</v>
      </c>
      <c r="N22" s="421"/>
      <c r="O22" s="416">
        <v>8</v>
      </c>
      <c r="P22" s="420">
        <v>10</v>
      </c>
      <c r="Q22" s="426">
        <v>11</v>
      </c>
      <c r="R22" s="460">
        <v>29</v>
      </c>
      <c r="S22" s="452">
        <f t="shared" si="20"/>
        <v>1</v>
      </c>
      <c r="T22" s="577">
        <f t="shared" si="21"/>
        <v>2</v>
      </c>
      <c r="U22" s="442">
        <f>R22-'0910 Monthly '!O22</f>
        <v>3</v>
      </c>
      <c r="V22" s="421"/>
      <c r="W22" s="416">
        <v>9</v>
      </c>
      <c r="X22" s="420">
        <v>10</v>
      </c>
      <c r="Y22" s="426">
        <v>11</v>
      </c>
      <c r="Z22" s="456">
        <f t="shared" si="0"/>
        <v>30</v>
      </c>
      <c r="AA22" s="452">
        <f t="shared" si="1"/>
        <v>1</v>
      </c>
      <c r="AB22" s="577">
        <f t="shared" si="2"/>
        <v>3</v>
      </c>
      <c r="AC22" s="442">
        <f>AA22-'0910 Monthly '!T22</f>
        <v>-24</v>
      </c>
      <c r="AD22" s="421"/>
      <c r="AE22" s="416">
        <v>9</v>
      </c>
      <c r="AF22" s="420">
        <v>10</v>
      </c>
      <c r="AG22" s="426">
        <v>10</v>
      </c>
      <c r="AH22" s="456">
        <v>29</v>
      </c>
      <c r="AI22" s="419">
        <f t="shared" si="3"/>
        <v>-1</v>
      </c>
      <c r="AJ22" s="447">
        <f t="shared" si="4"/>
        <v>2</v>
      </c>
      <c r="AK22" s="442">
        <f>AI22-'0910 Monthly '!Z22</f>
        <v>-26</v>
      </c>
      <c r="AL22" s="421"/>
      <c r="AM22" s="416">
        <v>9</v>
      </c>
      <c r="AN22" s="420">
        <v>10</v>
      </c>
      <c r="AO22" s="426">
        <v>10</v>
      </c>
      <c r="AP22" s="456">
        <v>29</v>
      </c>
      <c r="AQ22" s="419">
        <f t="shared" si="5"/>
        <v>0</v>
      </c>
      <c r="AR22" s="447">
        <f t="shared" si="6"/>
        <v>2</v>
      </c>
      <c r="AS22" s="442">
        <f>AQ22-'0910 Monthly '!AF22</f>
        <v>-25</v>
      </c>
      <c r="AT22" s="421"/>
      <c r="AU22" s="416">
        <v>9</v>
      </c>
      <c r="AV22" s="420">
        <v>10</v>
      </c>
      <c r="AW22" s="426">
        <v>10</v>
      </c>
      <c r="AX22" s="456">
        <v>29</v>
      </c>
      <c r="AY22" s="419">
        <f t="shared" si="7"/>
        <v>0</v>
      </c>
      <c r="AZ22" s="484">
        <f t="shared" si="8"/>
        <v>2</v>
      </c>
      <c r="BA22" s="486">
        <f>AX22-'0910 Monthly '!AL22</f>
        <v>4</v>
      </c>
      <c r="BB22" s="485"/>
      <c r="BC22" s="416">
        <v>9</v>
      </c>
      <c r="BD22" s="420">
        <v>9</v>
      </c>
      <c r="BE22" s="426">
        <v>10</v>
      </c>
      <c r="BF22" s="456">
        <v>28</v>
      </c>
      <c r="BG22" s="419">
        <f t="shared" si="9"/>
        <v>-1</v>
      </c>
      <c r="BH22" s="447">
        <f t="shared" si="10"/>
        <v>1</v>
      </c>
      <c r="BI22" s="442">
        <f>BF22-'0910 Monthly '!AR22</f>
        <v>3</v>
      </c>
      <c r="BJ22" s="421"/>
      <c r="BK22" s="416">
        <v>8</v>
      </c>
      <c r="BL22" s="420">
        <v>9</v>
      </c>
      <c r="BM22" s="426">
        <v>10</v>
      </c>
      <c r="BN22" s="456">
        <v>27</v>
      </c>
      <c r="BO22" s="419">
        <f t="shared" si="11"/>
        <v>-1</v>
      </c>
      <c r="BP22" s="447">
        <f t="shared" si="12"/>
        <v>0</v>
      </c>
      <c r="BQ22" s="442">
        <f>BN22-'0910 Monthly '!AX22</f>
        <v>2</v>
      </c>
      <c r="BR22" s="421"/>
      <c r="BS22" s="416">
        <v>8</v>
      </c>
      <c r="BT22" s="420">
        <v>9</v>
      </c>
      <c r="BU22" s="426">
        <v>10</v>
      </c>
      <c r="BV22" s="456">
        <v>27</v>
      </c>
      <c r="BW22" s="419">
        <f t="shared" si="13"/>
        <v>0</v>
      </c>
      <c r="BX22" s="447">
        <f t="shared" si="14"/>
        <v>0</v>
      </c>
      <c r="BY22" s="442">
        <f>BV22-'0910 Monthly '!BD22</f>
        <v>2</v>
      </c>
      <c r="BZ22" s="421"/>
      <c r="CA22" s="416">
        <v>8</v>
      </c>
      <c r="CB22" s="420">
        <v>9</v>
      </c>
      <c r="CC22" s="426">
        <v>10</v>
      </c>
      <c r="CD22" s="456">
        <v>27</v>
      </c>
      <c r="CE22" s="419">
        <f t="shared" si="15"/>
        <v>0</v>
      </c>
      <c r="CF22" s="447">
        <f t="shared" si="16"/>
        <v>-1</v>
      </c>
      <c r="CG22" s="442">
        <f>BV22-'0910 Monthly '!BJ22</f>
        <v>2</v>
      </c>
      <c r="CH22" s="410"/>
    </row>
    <row r="23" spans="1:86">
      <c r="A23" s="415" t="s">
        <v>93</v>
      </c>
      <c r="B23" s="475">
        <v>48</v>
      </c>
      <c r="C23" s="427">
        <v>36</v>
      </c>
      <c r="D23" s="427">
        <v>0</v>
      </c>
      <c r="E23" s="427">
        <v>0</v>
      </c>
      <c r="F23" s="461">
        <f t="shared" si="17"/>
        <v>36</v>
      </c>
      <c r="G23" s="421"/>
      <c r="H23" s="416">
        <v>40</v>
      </c>
      <c r="I23" s="424">
        <v>0</v>
      </c>
      <c r="J23" s="426">
        <v>0</v>
      </c>
      <c r="K23" s="460">
        <f t="shared" si="18"/>
        <v>40</v>
      </c>
      <c r="L23" s="452">
        <f t="shared" si="19"/>
        <v>4</v>
      </c>
      <c r="M23" s="443">
        <f>K23-'0910 Monthly '!J23</f>
        <v>4</v>
      </c>
      <c r="N23" s="421"/>
      <c r="O23" s="416">
        <v>38</v>
      </c>
      <c r="P23" s="424">
        <v>0</v>
      </c>
      <c r="Q23" s="426">
        <v>0</v>
      </c>
      <c r="R23" s="461">
        <v>38</v>
      </c>
      <c r="S23" s="453">
        <f t="shared" si="20"/>
        <v>-2</v>
      </c>
      <c r="T23" s="578">
        <f t="shared" si="21"/>
        <v>2</v>
      </c>
      <c r="U23" s="443">
        <f>R23-'0910 Monthly '!O23</f>
        <v>2</v>
      </c>
      <c r="V23" s="421"/>
      <c r="W23" s="416">
        <v>38</v>
      </c>
      <c r="X23" s="424">
        <v>0</v>
      </c>
      <c r="Y23" s="426">
        <v>0</v>
      </c>
      <c r="Z23" s="457">
        <f t="shared" si="0"/>
        <v>38</v>
      </c>
      <c r="AA23" s="453">
        <f t="shared" si="1"/>
        <v>0</v>
      </c>
      <c r="AB23" s="578">
        <f t="shared" si="2"/>
        <v>2</v>
      </c>
      <c r="AC23" s="443">
        <f>AA23-'0910 Monthly '!T23</f>
        <v>-35</v>
      </c>
      <c r="AD23" s="421"/>
      <c r="AE23" s="416">
        <v>37</v>
      </c>
      <c r="AF23" s="424">
        <v>0</v>
      </c>
      <c r="AG23" s="426">
        <v>0</v>
      </c>
      <c r="AH23" s="457">
        <v>37</v>
      </c>
      <c r="AI23" s="425">
        <f t="shared" si="3"/>
        <v>-1</v>
      </c>
      <c r="AJ23" s="448">
        <f t="shared" si="4"/>
        <v>1</v>
      </c>
      <c r="AK23" s="443">
        <f>AI23-'0910 Monthly '!Z23</f>
        <v>-34</v>
      </c>
      <c r="AL23" s="421"/>
      <c r="AM23" s="416">
        <v>37</v>
      </c>
      <c r="AN23" s="424">
        <v>0</v>
      </c>
      <c r="AO23" s="426">
        <v>0</v>
      </c>
      <c r="AP23" s="457">
        <v>37</v>
      </c>
      <c r="AQ23" s="425">
        <f t="shared" si="5"/>
        <v>0</v>
      </c>
      <c r="AR23" s="448">
        <f t="shared" si="6"/>
        <v>1</v>
      </c>
      <c r="AS23" s="443">
        <f>AQ23-'0910 Monthly '!AF23</f>
        <v>-33</v>
      </c>
      <c r="AT23" s="421"/>
      <c r="AU23" s="416">
        <v>34</v>
      </c>
      <c r="AV23" s="424">
        <v>0</v>
      </c>
      <c r="AW23" s="426">
        <v>0</v>
      </c>
      <c r="AX23" s="457">
        <v>34</v>
      </c>
      <c r="AY23" s="425">
        <f t="shared" si="7"/>
        <v>-3</v>
      </c>
      <c r="AZ23" s="448">
        <f t="shared" si="8"/>
        <v>-2</v>
      </c>
      <c r="BA23" s="443">
        <f>AX23-'0910 Monthly '!AL23</f>
        <v>2</v>
      </c>
      <c r="BB23" s="421"/>
      <c r="BC23" s="416">
        <v>34</v>
      </c>
      <c r="BD23" s="424">
        <v>0</v>
      </c>
      <c r="BE23" s="426">
        <v>0</v>
      </c>
      <c r="BF23" s="457">
        <v>34</v>
      </c>
      <c r="BG23" s="425">
        <f t="shared" si="9"/>
        <v>0</v>
      </c>
      <c r="BH23" s="448">
        <f t="shared" si="10"/>
        <v>-2</v>
      </c>
      <c r="BI23" s="443">
        <f>BF23-'0910 Monthly '!AR23</f>
        <v>3</v>
      </c>
      <c r="BJ23" s="421"/>
      <c r="BK23" s="416">
        <v>33</v>
      </c>
      <c r="BL23" s="424">
        <v>0</v>
      </c>
      <c r="BM23" s="426">
        <v>0</v>
      </c>
      <c r="BN23" s="457">
        <v>33</v>
      </c>
      <c r="BO23" s="425">
        <f t="shared" si="11"/>
        <v>-1</v>
      </c>
      <c r="BP23" s="448">
        <f t="shared" si="12"/>
        <v>-3</v>
      </c>
      <c r="BQ23" s="443">
        <f>BN23-'0910 Monthly '!AX23</f>
        <v>2</v>
      </c>
      <c r="BR23" s="421"/>
      <c r="BS23" s="416">
        <v>32</v>
      </c>
      <c r="BT23" s="424">
        <v>0</v>
      </c>
      <c r="BU23" s="426">
        <v>0</v>
      </c>
      <c r="BV23" s="457">
        <v>32</v>
      </c>
      <c r="BW23" s="425">
        <f t="shared" si="13"/>
        <v>-1</v>
      </c>
      <c r="BX23" s="448">
        <f t="shared" si="14"/>
        <v>-4</v>
      </c>
      <c r="BY23" s="442">
        <f>BV23-'0910 Monthly '!BD23</f>
        <v>1</v>
      </c>
      <c r="BZ23" s="421"/>
      <c r="CA23" s="416">
        <v>32</v>
      </c>
      <c r="CB23" s="424">
        <v>0</v>
      </c>
      <c r="CC23" s="426">
        <v>0</v>
      </c>
      <c r="CD23" s="457">
        <v>32</v>
      </c>
      <c r="CE23" s="425">
        <f t="shared" si="15"/>
        <v>0</v>
      </c>
      <c r="CF23" s="448">
        <f t="shared" si="16"/>
        <v>-8</v>
      </c>
      <c r="CG23" s="443">
        <f>BV23-'0910 Monthly '!BJ23</f>
        <v>1</v>
      </c>
      <c r="CH23" s="410"/>
    </row>
    <row r="24" spans="1:86" ht="14.4" thickBot="1">
      <c r="A24" s="428" t="s">
        <v>110</v>
      </c>
      <c r="B24" s="477">
        <f t="shared" ref="B24:J24" si="22">SUM(B5:B23)</f>
        <v>1008</v>
      </c>
      <c r="C24" s="429">
        <f t="shared" si="22"/>
        <v>352</v>
      </c>
      <c r="D24" s="429">
        <f t="shared" si="22"/>
        <v>229</v>
      </c>
      <c r="E24" s="429">
        <f t="shared" si="22"/>
        <v>180</v>
      </c>
      <c r="F24" s="464">
        <f t="shared" si="22"/>
        <v>761</v>
      </c>
      <c r="G24" s="471"/>
      <c r="H24" s="467">
        <f t="shared" si="22"/>
        <v>355</v>
      </c>
      <c r="I24" s="430">
        <f t="shared" si="22"/>
        <v>214</v>
      </c>
      <c r="J24" s="430">
        <f t="shared" si="22"/>
        <v>172</v>
      </c>
      <c r="K24" s="458">
        <f>SUM(H24:J24)</f>
        <v>741</v>
      </c>
      <c r="L24" s="454">
        <f t="shared" si="19"/>
        <v>-20</v>
      </c>
      <c r="M24" s="444">
        <f>K24-'0910 Monthly '!J24</f>
        <v>-10</v>
      </c>
      <c r="N24" s="471"/>
      <c r="O24" s="430">
        <f>SUM(O5:O23)</f>
        <v>353</v>
      </c>
      <c r="P24" s="430">
        <f>SUM(P5:P23)</f>
        <v>208</v>
      </c>
      <c r="Q24" s="430">
        <f>SUM(Q5:Q23)</f>
        <v>170</v>
      </c>
      <c r="R24" s="458">
        <f>SUM(R5:R23)</f>
        <v>731</v>
      </c>
      <c r="S24" s="454">
        <f>R24-K24</f>
        <v>-10</v>
      </c>
      <c r="T24" s="579">
        <f>SUM(T5:T23)</f>
        <v>-30</v>
      </c>
      <c r="U24" s="444">
        <f>R24-'0910 Monthly '!O24</f>
        <v>-21</v>
      </c>
      <c r="V24" s="471"/>
      <c r="W24" s="430">
        <f>SUM(W5:W23)</f>
        <v>355</v>
      </c>
      <c r="X24" s="430">
        <f>SUM(X5:X23)</f>
        <v>204</v>
      </c>
      <c r="Y24" s="430">
        <f>SUM(Y5:Y23)</f>
        <v>169</v>
      </c>
      <c r="Z24" s="458">
        <f>SUM(Z5:Z23)</f>
        <v>728</v>
      </c>
      <c r="AA24" s="454">
        <f t="shared" si="1"/>
        <v>-3</v>
      </c>
      <c r="AB24" s="579">
        <f t="shared" si="2"/>
        <v>-33</v>
      </c>
      <c r="AC24" s="444">
        <f>AA24-'0910 Monthly '!T24</f>
        <v>-747</v>
      </c>
      <c r="AD24" s="471"/>
      <c r="AE24" s="430">
        <f>SUM(AE5:AE23)</f>
        <v>356</v>
      </c>
      <c r="AF24" s="430">
        <f>SUM(AF5:AF23)</f>
        <v>203</v>
      </c>
      <c r="AG24" s="430">
        <f>SUM(AG5:AG23)</f>
        <v>167</v>
      </c>
      <c r="AH24" s="458">
        <f>SUM(AH5:AH23)</f>
        <v>726</v>
      </c>
      <c r="AI24" s="431">
        <f t="shared" si="3"/>
        <v>-2</v>
      </c>
      <c r="AJ24" s="449">
        <f t="shared" si="4"/>
        <v>-35</v>
      </c>
      <c r="AK24" s="444">
        <f>AI24-'0910 Monthly '!Z24</f>
        <v>-736</v>
      </c>
      <c r="AL24" s="471"/>
      <c r="AM24" s="430">
        <f>SUM(AM5:AM23)</f>
        <v>347</v>
      </c>
      <c r="AN24" s="430">
        <f>SUM(AN5:AN23)</f>
        <v>205</v>
      </c>
      <c r="AO24" s="430">
        <f>SUM(AO5:AO23)</f>
        <v>171</v>
      </c>
      <c r="AP24" s="458">
        <f>SUM(AP5:AP23)</f>
        <v>723</v>
      </c>
      <c r="AQ24" s="431">
        <f t="shared" si="5"/>
        <v>-3</v>
      </c>
      <c r="AR24" s="449">
        <f t="shared" si="6"/>
        <v>-38</v>
      </c>
      <c r="AS24" s="444">
        <f>AQ24-'0910 Monthly '!AF24</f>
        <v>-722</v>
      </c>
      <c r="AT24" s="471"/>
      <c r="AU24" s="430">
        <f>SUM(AU5:AU23)</f>
        <v>342</v>
      </c>
      <c r="AV24" s="430">
        <f>SUM(AV5:AV23)</f>
        <v>195</v>
      </c>
      <c r="AW24" s="430">
        <f>SUM(AW5:AW23)</f>
        <v>168</v>
      </c>
      <c r="AX24" s="458">
        <f>SUM(AX5:AX23)</f>
        <v>705</v>
      </c>
      <c r="AY24" s="431">
        <f t="shared" si="7"/>
        <v>-18</v>
      </c>
      <c r="AZ24" s="449">
        <f t="shared" si="8"/>
        <v>-56</v>
      </c>
      <c r="BA24" s="444">
        <f>AX24-'0910 Monthly '!AL24</f>
        <v>-9</v>
      </c>
      <c r="BB24" s="471"/>
      <c r="BC24" s="430">
        <f>SUM(BC5:BC23)</f>
        <v>342</v>
      </c>
      <c r="BD24" s="430">
        <f>SUM(BD5:BD23)</f>
        <v>194</v>
      </c>
      <c r="BE24" s="430">
        <f>SUM(BE5:BE23)</f>
        <v>168</v>
      </c>
      <c r="BF24" s="458">
        <f>SUM(BF5:BF23)</f>
        <v>704</v>
      </c>
      <c r="BG24" s="431">
        <f t="shared" si="9"/>
        <v>-1</v>
      </c>
      <c r="BH24" s="449">
        <f t="shared" si="10"/>
        <v>-57</v>
      </c>
      <c r="BI24" s="442">
        <f>BF24-'0910 Monthly '!AR24</f>
        <v>-6</v>
      </c>
      <c r="BJ24" s="471"/>
      <c r="BK24" s="430">
        <f>SUM(BK5:BK23)</f>
        <v>335</v>
      </c>
      <c r="BL24" s="430">
        <f>SUM(BL5:BL23)</f>
        <v>194</v>
      </c>
      <c r="BM24" s="430">
        <f>SUM(BM5:BM23)</f>
        <v>168</v>
      </c>
      <c r="BN24" s="458">
        <f>SUM(BN5:BN23)</f>
        <v>697</v>
      </c>
      <c r="BO24" s="431">
        <f t="shared" si="11"/>
        <v>-7</v>
      </c>
      <c r="BP24" s="449">
        <f t="shared" si="12"/>
        <v>-64</v>
      </c>
      <c r="BQ24" s="442">
        <f>BN24-'0910 Monthly '!AX24</f>
        <v>-8</v>
      </c>
      <c r="BR24" s="471"/>
      <c r="BS24" s="430">
        <f>SUM(BS5:BS23)</f>
        <v>332</v>
      </c>
      <c r="BT24" s="430">
        <f>SUM(BT5:BT23)</f>
        <v>195</v>
      </c>
      <c r="BU24" s="430">
        <f>SUM(BU5:BU23)</f>
        <v>167</v>
      </c>
      <c r="BV24" s="458">
        <f>SUM(BV5:BV23)</f>
        <v>694</v>
      </c>
      <c r="BW24" s="431">
        <f t="shared" si="13"/>
        <v>-3</v>
      </c>
      <c r="BX24" s="449">
        <f t="shared" si="14"/>
        <v>-67</v>
      </c>
      <c r="BY24" s="442">
        <f>BV24-'0910 Monthly '!BD24</f>
        <v>-7</v>
      </c>
      <c r="BZ24" s="471"/>
      <c r="CA24" s="430">
        <v>332</v>
      </c>
      <c r="CB24" s="430">
        <v>195</v>
      </c>
      <c r="CC24" s="430">
        <v>167</v>
      </c>
      <c r="CD24" s="458">
        <v>694</v>
      </c>
      <c r="CE24" s="431">
        <f t="shared" si="15"/>
        <v>0</v>
      </c>
      <c r="CF24" s="449">
        <f t="shared" si="16"/>
        <v>-47</v>
      </c>
      <c r="CG24" s="442">
        <f>BV24-'0910 Monthly '!BJ24</f>
        <v>-4</v>
      </c>
      <c r="CH24" s="410"/>
    </row>
    <row r="25" spans="1:86" ht="14.4" thickTop="1">
      <c r="A25" s="661" t="s">
        <v>167</v>
      </c>
      <c r="B25" s="662"/>
      <c r="C25" s="642">
        <v>40414</v>
      </c>
      <c r="D25" s="643"/>
      <c r="E25" s="643"/>
      <c r="F25" s="643"/>
      <c r="G25" s="472"/>
      <c r="H25" s="644">
        <v>40436</v>
      </c>
      <c r="I25" s="644"/>
      <c r="J25" s="644"/>
      <c r="K25" s="644"/>
      <c r="L25" s="644"/>
      <c r="M25" s="645"/>
      <c r="N25" s="472"/>
      <c r="O25" s="631" t="s">
        <v>222</v>
      </c>
      <c r="P25" s="632"/>
      <c r="Q25" s="632"/>
      <c r="R25" s="632"/>
      <c r="S25" s="632"/>
      <c r="T25" s="632"/>
      <c r="U25" s="633"/>
      <c r="V25" s="472"/>
      <c r="W25" s="665">
        <v>40500</v>
      </c>
      <c r="X25" s="635"/>
      <c r="Y25" s="635"/>
      <c r="Z25" s="635"/>
      <c r="AA25" s="635"/>
      <c r="AB25" s="635"/>
      <c r="AC25" s="636"/>
      <c r="AD25" s="472"/>
      <c r="AE25" s="637">
        <v>40528</v>
      </c>
      <c r="AF25" s="632"/>
      <c r="AG25" s="632"/>
      <c r="AH25" s="632"/>
      <c r="AI25" s="632"/>
      <c r="AJ25" s="632"/>
      <c r="AK25" s="633"/>
      <c r="AL25" s="472"/>
      <c r="AM25" s="634" t="s">
        <v>223</v>
      </c>
      <c r="AN25" s="635"/>
      <c r="AO25" s="635"/>
      <c r="AP25" s="635"/>
      <c r="AQ25" s="635"/>
      <c r="AR25" s="635"/>
      <c r="AS25" s="636"/>
      <c r="AT25" s="472"/>
      <c r="AU25" s="631" t="s">
        <v>224</v>
      </c>
      <c r="AV25" s="632"/>
      <c r="AW25" s="632"/>
      <c r="AX25" s="632"/>
      <c r="AY25" s="632"/>
      <c r="AZ25" s="632"/>
      <c r="BA25" s="633"/>
      <c r="BB25" s="472"/>
      <c r="BC25" s="634" t="s">
        <v>225</v>
      </c>
      <c r="BD25" s="635"/>
      <c r="BE25" s="635"/>
      <c r="BF25" s="635"/>
      <c r="BG25" s="635"/>
      <c r="BH25" s="635"/>
      <c r="BI25" s="636"/>
      <c r="BJ25" s="472"/>
      <c r="BK25" s="631" t="s">
        <v>226</v>
      </c>
      <c r="BL25" s="632"/>
      <c r="BM25" s="632"/>
      <c r="BN25" s="632"/>
      <c r="BO25" s="632"/>
      <c r="BP25" s="632"/>
      <c r="BQ25" s="633"/>
      <c r="BR25" s="472"/>
      <c r="BS25" s="634" t="s">
        <v>227</v>
      </c>
      <c r="BT25" s="635"/>
      <c r="BU25" s="635"/>
      <c r="BV25" s="635"/>
      <c r="BW25" s="635"/>
      <c r="BX25" s="635"/>
      <c r="BY25" s="636"/>
      <c r="BZ25" s="472"/>
      <c r="CA25" s="637"/>
      <c r="CB25" s="632"/>
      <c r="CC25" s="632"/>
      <c r="CD25" s="632"/>
      <c r="CE25" s="632"/>
      <c r="CF25" s="632"/>
      <c r="CG25" s="633"/>
      <c r="CH25" s="410"/>
    </row>
    <row r="26" spans="1:86" ht="12.75" customHeight="1">
      <c r="A26" s="638" t="s">
        <v>74</v>
      </c>
      <c r="B26" s="483"/>
      <c r="C26" s="640" t="s">
        <v>76</v>
      </c>
      <c r="D26" s="641"/>
      <c r="E26" s="660"/>
      <c r="F26" s="462"/>
      <c r="G26" s="473"/>
      <c r="H26" s="627" t="s">
        <v>76</v>
      </c>
      <c r="I26" s="627"/>
      <c r="J26" s="628"/>
      <c r="K26" s="620" t="s">
        <v>13</v>
      </c>
      <c r="L26" s="629" t="s">
        <v>120</v>
      </c>
      <c r="M26" s="624" t="s">
        <v>221</v>
      </c>
      <c r="N26" s="473"/>
      <c r="O26" s="626" t="s">
        <v>76</v>
      </c>
      <c r="P26" s="627"/>
      <c r="Q26" s="628"/>
      <c r="R26" s="620" t="s">
        <v>13</v>
      </c>
      <c r="S26" s="629" t="s">
        <v>120</v>
      </c>
      <c r="T26" s="575" t="s">
        <v>252</v>
      </c>
      <c r="U26" s="624" t="s">
        <v>221</v>
      </c>
      <c r="V26" s="473"/>
      <c r="W26" s="626" t="s">
        <v>76</v>
      </c>
      <c r="X26" s="627"/>
      <c r="Y26" s="628"/>
      <c r="Z26" s="620" t="s">
        <v>13</v>
      </c>
      <c r="AA26" s="629" t="s">
        <v>120</v>
      </c>
      <c r="AB26" s="622" t="s">
        <v>121</v>
      </c>
      <c r="AC26" s="624" t="s">
        <v>221</v>
      </c>
      <c r="AD26" s="473"/>
      <c r="AE26" s="626" t="s">
        <v>76</v>
      </c>
      <c r="AF26" s="627"/>
      <c r="AG26" s="628"/>
      <c r="AH26" s="620" t="s">
        <v>13</v>
      </c>
      <c r="AI26" s="610" t="s">
        <v>120</v>
      </c>
      <c r="AJ26" s="622" t="s">
        <v>121</v>
      </c>
      <c r="AK26" s="624" t="s">
        <v>221</v>
      </c>
      <c r="AL26" s="473"/>
      <c r="AM26" s="626" t="s">
        <v>76</v>
      </c>
      <c r="AN26" s="627"/>
      <c r="AO26" s="628"/>
      <c r="AP26" s="620" t="s">
        <v>13</v>
      </c>
      <c r="AQ26" s="610" t="s">
        <v>120</v>
      </c>
      <c r="AR26" s="622" t="s">
        <v>121</v>
      </c>
      <c r="AS26" s="624" t="s">
        <v>221</v>
      </c>
      <c r="AT26" s="473"/>
      <c r="AU26" s="626" t="s">
        <v>76</v>
      </c>
      <c r="AV26" s="627"/>
      <c r="AW26" s="628"/>
      <c r="AX26" s="620" t="s">
        <v>13</v>
      </c>
      <c r="AY26" s="610" t="s">
        <v>120</v>
      </c>
      <c r="AZ26" s="622" t="s">
        <v>121</v>
      </c>
      <c r="BA26" s="624" t="s">
        <v>221</v>
      </c>
      <c r="BB26" s="473"/>
      <c r="BC26" s="626" t="s">
        <v>76</v>
      </c>
      <c r="BD26" s="627"/>
      <c r="BE26" s="628"/>
      <c r="BF26" s="620" t="s">
        <v>13</v>
      </c>
      <c r="BG26" s="610" t="s">
        <v>120</v>
      </c>
      <c r="BH26" s="622" t="s">
        <v>121</v>
      </c>
      <c r="BI26" s="624" t="s">
        <v>221</v>
      </c>
      <c r="BJ26" s="473"/>
      <c r="BK26" s="626" t="s">
        <v>76</v>
      </c>
      <c r="BL26" s="627"/>
      <c r="BM26" s="628"/>
      <c r="BN26" s="620" t="s">
        <v>13</v>
      </c>
      <c r="BO26" s="610" t="s">
        <v>120</v>
      </c>
      <c r="BP26" s="622" t="s">
        <v>121</v>
      </c>
      <c r="BQ26" s="658" t="s">
        <v>221</v>
      </c>
      <c r="BR26" s="473"/>
      <c r="BS26" s="626" t="s">
        <v>76</v>
      </c>
      <c r="BT26" s="627"/>
      <c r="BU26" s="628"/>
      <c r="BV26" s="620" t="s">
        <v>13</v>
      </c>
      <c r="BW26" s="610" t="s">
        <v>120</v>
      </c>
      <c r="BX26" s="622" t="s">
        <v>121</v>
      </c>
      <c r="BY26" s="624" t="s">
        <v>221</v>
      </c>
      <c r="BZ26" s="473"/>
      <c r="CA26" s="626" t="s">
        <v>76</v>
      </c>
      <c r="CB26" s="627"/>
      <c r="CC26" s="628"/>
      <c r="CD26" s="620" t="s">
        <v>13</v>
      </c>
      <c r="CE26" s="610" t="s">
        <v>120</v>
      </c>
      <c r="CF26" s="622" t="s">
        <v>121</v>
      </c>
      <c r="CG26" s="624" t="s">
        <v>221</v>
      </c>
      <c r="CH26" s="410"/>
    </row>
    <row r="27" spans="1:86">
      <c r="A27" s="639" t="s">
        <v>74</v>
      </c>
      <c r="B27" s="482" t="s">
        <v>12</v>
      </c>
      <c r="C27" s="432" t="s">
        <v>71</v>
      </c>
      <c r="D27" s="432" t="s">
        <v>72</v>
      </c>
      <c r="E27" s="432" t="s">
        <v>73</v>
      </c>
      <c r="F27" s="465" t="s">
        <v>13</v>
      </c>
      <c r="G27" s="474"/>
      <c r="H27" s="441" t="s">
        <v>71</v>
      </c>
      <c r="I27" s="412" t="s">
        <v>72</v>
      </c>
      <c r="J27" s="412" t="s">
        <v>73</v>
      </c>
      <c r="K27" s="621" t="s">
        <v>13</v>
      </c>
      <c r="L27" s="630"/>
      <c r="M27" s="625"/>
      <c r="N27" s="474"/>
      <c r="O27" s="412" t="s">
        <v>71</v>
      </c>
      <c r="P27" s="412" t="s">
        <v>72</v>
      </c>
      <c r="Q27" s="412" t="s">
        <v>73</v>
      </c>
      <c r="R27" s="621" t="s">
        <v>13</v>
      </c>
      <c r="S27" s="630"/>
      <c r="T27" s="576" t="s">
        <v>253</v>
      </c>
      <c r="U27" s="625"/>
      <c r="V27" s="474"/>
      <c r="W27" s="412" t="s">
        <v>71</v>
      </c>
      <c r="X27" s="412" t="s">
        <v>72</v>
      </c>
      <c r="Y27" s="412" t="s">
        <v>73</v>
      </c>
      <c r="Z27" s="621" t="s">
        <v>13</v>
      </c>
      <c r="AA27" s="630"/>
      <c r="AB27" s="623"/>
      <c r="AC27" s="625"/>
      <c r="AD27" s="474"/>
      <c r="AE27" s="412" t="s">
        <v>71</v>
      </c>
      <c r="AF27" s="412" t="s">
        <v>72</v>
      </c>
      <c r="AG27" s="412" t="s">
        <v>73</v>
      </c>
      <c r="AH27" s="621" t="s">
        <v>13</v>
      </c>
      <c r="AI27" s="611"/>
      <c r="AJ27" s="623"/>
      <c r="AK27" s="625"/>
      <c r="AL27" s="474"/>
      <c r="AM27" s="412" t="s">
        <v>71</v>
      </c>
      <c r="AN27" s="412" t="s">
        <v>72</v>
      </c>
      <c r="AO27" s="412" t="s">
        <v>73</v>
      </c>
      <c r="AP27" s="621" t="s">
        <v>13</v>
      </c>
      <c r="AQ27" s="611"/>
      <c r="AR27" s="623"/>
      <c r="AS27" s="625"/>
      <c r="AT27" s="474"/>
      <c r="AU27" s="412" t="s">
        <v>71</v>
      </c>
      <c r="AV27" s="412" t="s">
        <v>72</v>
      </c>
      <c r="AW27" s="412" t="s">
        <v>73</v>
      </c>
      <c r="AX27" s="621" t="s">
        <v>13</v>
      </c>
      <c r="AY27" s="611"/>
      <c r="AZ27" s="623"/>
      <c r="BA27" s="625"/>
      <c r="BB27" s="474"/>
      <c r="BC27" s="412" t="s">
        <v>71</v>
      </c>
      <c r="BD27" s="412" t="s">
        <v>72</v>
      </c>
      <c r="BE27" s="412" t="s">
        <v>73</v>
      </c>
      <c r="BF27" s="621" t="s">
        <v>13</v>
      </c>
      <c r="BG27" s="611"/>
      <c r="BH27" s="623"/>
      <c r="BI27" s="625"/>
      <c r="BJ27" s="474"/>
      <c r="BK27" s="412" t="s">
        <v>71</v>
      </c>
      <c r="BL27" s="412" t="s">
        <v>72</v>
      </c>
      <c r="BM27" s="412" t="s">
        <v>73</v>
      </c>
      <c r="BN27" s="621" t="s">
        <v>13</v>
      </c>
      <c r="BO27" s="611"/>
      <c r="BP27" s="623"/>
      <c r="BQ27" s="659"/>
      <c r="BR27" s="474"/>
      <c r="BS27" s="412" t="s">
        <v>71</v>
      </c>
      <c r="BT27" s="412" t="s">
        <v>72</v>
      </c>
      <c r="BU27" s="412" t="s">
        <v>73</v>
      </c>
      <c r="BV27" s="621" t="s">
        <v>13</v>
      </c>
      <c r="BW27" s="611"/>
      <c r="BX27" s="623"/>
      <c r="BY27" s="625"/>
      <c r="BZ27" s="474"/>
      <c r="CA27" s="412" t="s">
        <v>71</v>
      </c>
      <c r="CB27" s="412" t="s">
        <v>72</v>
      </c>
      <c r="CC27" s="412" t="s">
        <v>73</v>
      </c>
      <c r="CD27" s="621" t="s">
        <v>13</v>
      </c>
      <c r="CE27" s="611"/>
      <c r="CF27" s="623"/>
      <c r="CG27" s="625"/>
      <c r="CH27" s="433"/>
    </row>
    <row r="28" spans="1:86">
      <c r="A28" s="414" t="s">
        <v>2</v>
      </c>
      <c r="B28" s="478">
        <f>$B$24*B43</f>
        <v>73.158321071769976</v>
      </c>
      <c r="C28" s="414">
        <v>9</v>
      </c>
      <c r="D28" s="414">
        <v>11</v>
      </c>
      <c r="E28" s="414">
        <v>5</v>
      </c>
      <c r="F28" s="459">
        <v>25</v>
      </c>
      <c r="G28" s="421"/>
      <c r="H28" s="437">
        <v>13</v>
      </c>
      <c r="I28" s="417">
        <v>10</v>
      </c>
      <c r="J28" s="417">
        <v>5</v>
      </c>
      <c r="K28" s="455">
        <v>28</v>
      </c>
      <c r="L28" s="451">
        <f t="shared" ref="L28:L39" si="23">K28-F28</f>
        <v>3</v>
      </c>
      <c r="M28" s="445">
        <f>K28-'0910 Monthly '!J28</f>
        <v>-1</v>
      </c>
      <c r="N28" s="421"/>
      <c r="O28" s="417">
        <v>13</v>
      </c>
      <c r="P28" s="417">
        <v>10</v>
      </c>
      <c r="Q28" s="417">
        <v>5</v>
      </c>
      <c r="R28" s="455">
        <v>28</v>
      </c>
      <c r="S28" s="451">
        <f>R28-K28</f>
        <v>0</v>
      </c>
      <c r="T28" s="580">
        <f t="shared" ref="T28:T38" si="24">R28-F28</f>
        <v>3</v>
      </c>
      <c r="U28" s="445">
        <f>R28-'0910 Monthly '!O28</f>
        <v>-2</v>
      </c>
      <c r="V28" s="421"/>
      <c r="W28" s="417">
        <v>13</v>
      </c>
      <c r="X28" s="417">
        <v>9</v>
      </c>
      <c r="Y28" s="417">
        <v>5</v>
      </c>
      <c r="Z28" s="459">
        <v>27</v>
      </c>
      <c r="AA28" s="451">
        <f t="shared" ref="AA28:AA39" si="25">Z28-R28</f>
        <v>-1</v>
      </c>
      <c r="AB28" s="447">
        <f t="shared" ref="AB28:AB39" si="26">Z28-$F28</f>
        <v>2</v>
      </c>
      <c r="AC28" s="445">
        <f>AA28-'0910 Monthly '!T28</f>
        <v>-31</v>
      </c>
      <c r="AD28" s="421"/>
      <c r="AE28" s="417">
        <v>13</v>
      </c>
      <c r="AF28" s="417">
        <v>9</v>
      </c>
      <c r="AG28" s="417">
        <v>5</v>
      </c>
      <c r="AH28" s="459">
        <v>27</v>
      </c>
      <c r="AI28" s="418">
        <f t="shared" ref="AI28:AI39" si="27">AH28-Z28</f>
        <v>0</v>
      </c>
      <c r="AJ28" s="447">
        <f t="shared" ref="AJ28:AJ39" si="28">AH28-$F28</f>
        <v>2</v>
      </c>
      <c r="AK28" s="445">
        <f>AI28-'0910 Monthly '!Z28</f>
        <v>-29</v>
      </c>
      <c r="AL28" s="421"/>
      <c r="AM28" s="417">
        <v>13</v>
      </c>
      <c r="AN28" s="417">
        <v>8</v>
      </c>
      <c r="AO28" s="417">
        <v>5</v>
      </c>
      <c r="AP28" s="459">
        <v>26</v>
      </c>
      <c r="AQ28" s="418">
        <f t="shared" ref="AQ28:AQ39" si="29">AP28-AH28</f>
        <v>-1</v>
      </c>
      <c r="AR28" s="447">
        <f t="shared" ref="AR28:AR39" si="30">AP28-$F28</f>
        <v>1</v>
      </c>
      <c r="AS28" s="445">
        <f>AQ28-'0910 Monthly '!AF28</f>
        <v>-29</v>
      </c>
      <c r="AT28" s="421"/>
      <c r="AU28" s="417">
        <v>14</v>
      </c>
      <c r="AV28" s="417">
        <v>8</v>
      </c>
      <c r="AW28" s="417">
        <v>5</v>
      </c>
      <c r="AX28" s="459">
        <v>27</v>
      </c>
      <c r="AY28" s="418">
        <f t="shared" ref="AY28:AY39" si="31">AX28-AP28</f>
        <v>1</v>
      </c>
      <c r="AZ28" s="447">
        <f t="shared" ref="AZ28:AZ39" si="32">AX28-$F28</f>
        <v>2</v>
      </c>
      <c r="BA28" s="445">
        <f>AX28-'0910 Monthly '!AL28</f>
        <v>0</v>
      </c>
      <c r="BB28" s="421"/>
      <c r="BC28" s="417">
        <v>14</v>
      </c>
      <c r="BD28" s="417">
        <v>8</v>
      </c>
      <c r="BE28" s="417">
        <v>5</v>
      </c>
      <c r="BF28" s="459">
        <v>27</v>
      </c>
      <c r="BG28" s="418">
        <f t="shared" ref="BG28:BG39" si="33">BF28-AX28</f>
        <v>0</v>
      </c>
      <c r="BH28" s="484">
        <f t="shared" ref="BH28:BH39" si="34">BF28-$F28</f>
        <v>2</v>
      </c>
      <c r="BI28" s="445">
        <f>BF28-'0910 Monthly '!AR28</f>
        <v>0</v>
      </c>
      <c r="BJ28" s="485"/>
      <c r="BK28" s="417">
        <v>14</v>
      </c>
      <c r="BL28" s="417">
        <v>8</v>
      </c>
      <c r="BM28" s="417">
        <v>5</v>
      </c>
      <c r="BN28" s="459">
        <v>27</v>
      </c>
      <c r="BO28" s="418">
        <f t="shared" ref="BO28:BO39" si="35">BN28-BF28</f>
        <v>0</v>
      </c>
      <c r="BP28" s="447">
        <f t="shared" ref="BP28:BP39" si="36">BN28-$F28</f>
        <v>2</v>
      </c>
      <c r="BQ28" s="445">
        <f>BN28-'0910 Monthly '!AX28</f>
        <v>0</v>
      </c>
      <c r="BR28" s="485"/>
      <c r="BS28" s="417">
        <v>14</v>
      </c>
      <c r="BT28" s="417">
        <v>8</v>
      </c>
      <c r="BU28" s="417">
        <v>5</v>
      </c>
      <c r="BV28" s="459">
        <v>27</v>
      </c>
      <c r="BW28" s="418">
        <f t="shared" ref="BW28:BW39" si="37">BV28-BN28</f>
        <v>0</v>
      </c>
      <c r="BX28" s="447">
        <f t="shared" ref="BX28:BX39" si="38">BV28-$F28</f>
        <v>2</v>
      </c>
      <c r="BY28" s="442">
        <f>BV28-'0910 Monthly '!BD28</f>
        <v>0</v>
      </c>
      <c r="BZ28" s="421"/>
      <c r="CA28" s="417">
        <v>14</v>
      </c>
      <c r="CB28" s="417">
        <v>8</v>
      </c>
      <c r="CC28" s="417">
        <v>5</v>
      </c>
      <c r="CD28" s="459">
        <v>27</v>
      </c>
      <c r="CE28" s="418">
        <f t="shared" ref="CE28:CE39" si="39">CD28-BV28</f>
        <v>0</v>
      </c>
      <c r="CF28" s="447">
        <f t="shared" ref="CF28:CF39" si="40">CD28-$K28</f>
        <v>-1</v>
      </c>
      <c r="CG28" s="442">
        <f>BV28-'0910 Monthly '!BJ28</f>
        <v>1</v>
      </c>
      <c r="CH28" s="434"/>
    </row>
    <row r="29" spans="1:86">
      <c r="A29" s="415" t="s">
        <v>83</v>
      </c>
      <c r="B29" s="478">
        <f t="shared" ref="B29:B38" si="41">$B$24*B44</f>
        <v>86.062595241462049</v>
      </c>
      <c r="C29" s="415">
        <v>42</v>
      </c>
      <c r="D29" s="415">
        <v>32</v>
      </c>
      <c r="E29" s="415">
        <v>24</v>
      </c>
      <c r="F29" s="460">
        <v>98</v>
      </c>
      <c r="G29" s="421"/>
      <c r="H29" s="468">
        <v>40</v>
      </c>
      <c r="I29" s="420">
        <v>29</v>
      </c>
      <c r="J29" s="420">
        <v>22</v>
      </c>
      <c r="K29" s="456">
        <v>91</v>
      </c>
      <c r="L29" s="452">
        <f t="shared" si="23"/>
        <v>-7</v>
      </c>
      <c r="M29" s="442">
        <f>K29-'0910 Monthly '!J29</f>
        <v>5</v>
      </c>
      <c r="N29" s="421"/>
      <c r="O29" s="420">
        <v>38</v>
      </c>
      <c r="P29" s="420">
        <v>28</v>
      </c>
      <c r="Q29" s="420">
        <v>22</v>
      </c>
      <c r="R29" s="456">
        <v>88</v>
      </c>
      <c r="S29" s="452">
        <f t="shared" ref="S29:S38" si="42">R29-K29</f>
        <v>-3</v>
      </c>
      <c r="T29" s="577">
        <f t="shared" si="24"/>
        <v>-10</v>
      </c>
      <c r="U29" s="442">
        <f>R29-'0910 Monthly '!O29</f>
        <v>1</v>
      </c>
      <c r="V29" s="421"/>
      <c r="W29" s="420">
        <v>40</v>
      </c>
      <c r="X29" s="420">
        <v>27</v>
      </c>
      <c r="Y29" s="420">
        <v>22</v>
      </c>
      <c r="Z29" s="460">
        <v>89</v>
      </c>
      <c r="AA29" s="452">
        <v>1</v>
      </c>
      <c r="AB29" s="447">
        <f t="shared" si="26"/>
        <v>-9</v>
      </c>
      <c r="AC29" s="442">
        <f>AA29-'0910 Monthly '!T29</f>
        <v>-85</v>
      </c>
      <c r="AD29" s="421"/>
      <c r="AE29" s="420">
        <v>41</v>
      </c>
      <c r="AF29" s="420">
        <v>27</v>
      </c>
      <c r="AG29" s="420">
        <v>22</v>
      </c>
      <c r="AH29" s="460">
        <v>90</v>
      </c>
      <c r="AI29" s="419">
        <f t="shared" si="27"/>
        <v>1</v>
      </c>
      <c r="AJ29" s="447">
        <f t="shared" si="28"/>
        <v>-8</v>
      </c>
      <c r="AK29" s="442">
        <f>AI29-'0910 Monthly '!Z29</f>
        <v>-83</v>
      </c>
      <c r="AL29" s="421"/>
      <c r="AM29" s="420">
        <v>42</v>
      </c>
      <c r="AN29" s="420">
        <v>26</v>
      </c>
      <c r="AO29" s="420">
        <v>22</v>
      </c>
      <c r="AP29" s="460">
        <v>90</v>
      </c>
      <c r="AQ29" s="419">
        <f t="shared" si="29"/>
        <v>0</v>
      </c>
      <c r="AR29" s="447">
        <f t="shared" si="30"/>
        <v>-8</v>
      </c>
      <c r="AS29" s="442">
        <f>AQ29-'0910 Monthly '!AF29</f>
        <v>-81</v>
      </c>
      <c r="AT29" s="421"/>
      <c r="AU29" s="420">
        <v>42</v>
      </c>
      <c r="AV29" s="420">
        <v>23</v>
      </c>
      <c r="AW29" s="420">
        <v>22</v>
      </c>
      <c r="AX29" s="460">
        <v>87</v>
      </c>
      <c r="AY29" s="419">
        <f t="shared" si="31"/>
        <v>-3</v>
      </c>
      <c r="AZ29" s="447">
        <f t="shared" si="32"/>
        <v>-11</v>
      </c>
      <c r="BA29" s="442">
        <f>AX29-'0910 Monthly '!AL29</f>
        <v>7</v>
      </c>
      <c r="BB29" s="421"/>
      <c r="BC29" s="420">
        <v>42</v>
      </c>
      <c r="BD29" s="420">
        <v>23</v>
      </c>
      <c r="BE29" s="420">
        <v>22</v>
      </c>
      <c r="BF29" s="460">
        <v>87</v>
      </c>
      <c r="BG29" s="419">
        <f t="shared" si="33"/>
        <v>0</v>
      </c>
      <c r="BH29" s="484">
        <f t="shared" si="34"/>
        <v>-11</v>
      </c>
      <c r="BI29" s="442">
        <f>BF29-'0910 Monthly '!AR29</f>
        <v>8</v>
      </c>
      <c r="BJ29" s="485"/>
      <c r="BK29" s="420">
        <v>42</v>
      </c>
      <c r="BL29" s="420">
        <v>23</v>
      </c>
      <c r="BM29" s="420">
        <v>22</v>
      </c>
      <c r="BN29" s="460">
        <v>87</v>
      </c>
      <c r="BO29" s="419">
        <f t="shared" si="35"/>
        <v>0</v>
      </c>
      <c r="BP29" s="447">
        <f t="shared" si="36"/>
        <v>-11</v>
      </c>
      <c r="BQ29" s="442">
        <f>BN29-'0910 Monthly '!AX29</f>
        <v>9</v>
      </c>
      <c r="BR29" s="485"/>
      <c r="BS29" s="420">
        <v>42</v>
      </c>
      <c r="BT29" s="420">
        <v>23</v>
      </c>
      <c r="BU29" s="420">
        <v>22</v>
      </c>
      <c r="BV29" s="460">
        <v>87</v>
      </c>
      <c r="BW29" s="419">
        <f t="shared" si="37"/>
        <v>0</v>
      </c>
      <c r="BX29" s="447">
        <f t="shared" si="38"/>
        <v>-11</v>
      </c>
      <c r="BY29" s="442">
        <f>BV29-'0910 Monthly '!BD29</f>
        <v>9</v>
      </c>
      <c r="BZ29" s="421"/>
      <c r="CA29" s="420">
        <v>42</v>
      </c>
      <c r="CB29" s="420">
        <v>23</v>
      </c>
      <c r="CC29" s="420">
        <v>22</v>
      </c>
      <c r="CD29" s="460">
        <v>87</v>
      </c>
      <c r="CE29" s="419">
        <f t="shared" si="39"/>
        <v>0</v>
      </c>
      <c r="CF29" s="447">
        <f t="shared" si="40"/>
        <v>-4</v>
      </c>
      <c r="CG29" s="442">
        <f>BV29-'0910 Monthly '!BJ29</f>
        <v>9</v>
      </c>
      <c r="CH29" s="434"/>
    </row>
    <row r="30" spans="1:86">
      <c r="A30" s="415" t="s">
        <v>4</v>
      </c>
      <c r="B30" s="478">
        <f t="shared" si="41"/>
        <v>93.302370236447558</v>
      </c>
      <c r="C30" s="415">
        <v>33</v>
      </c>
      <c r="D30" s="415">
        <v>13</v>
      </c>
      <c r="E30" s="415">
        <v>10</v>
      </c>
      <c r="F30" s="460">
        <v>56</v>
      </c>
      <c r="G30" s="421"/>
      <c r="H30" s="468">
        <v>33</v>
      </c>
      <c r="I30" s="420">
        <v>13</v>
      </c>
      <c r="J30" s="420">
        <v>11</v>
      </c>
      <c r="K30" s="456">
        <v>57</v>
      </c>
      <c r="L30" s="452">
        <f t="shared" si="23"/>
        <v>1</v>
      </c>
      <c r="M30" s="442">
        <f>K30-'0910 Monthly '!J30</f>
        <v>1</v>
      </c>
      <c r="N30" s="421"/>
      <c r="O30" s="420">
        <v>35</v>
      </c>
      <c r="P30" s="420">
        <v>13</v>
      </c>
      <c r="Q30" s="420">
        <v>10</v>
      </c>
      <c r="R30" s="456">
        <v>58</v>
      </c>
      <c r="S30" s="452">
        <f t="shared" si="42"/>
        <v>1</v>
      </c>
      <c r="T30" s="577">
        <f t="shared" si="24"/>
        <v>2</v>
      </c>
      <c r="U30" s="442">
        <f>R30-'0910 Monthly '!O30</f>
        <v>3</v>
      </c>
      <c r="V30" s="421"/>
      <c r="W30" s="420">
        <v>34</v>
      </c>
      <c r="X30" s="420">
        <v>13</v>
      </c>
      <c r="Y30" s="420">
        <v>10</v>
      </c>
      <c r="Z30" s="460">
        <v>57</v>
      </c>
      <c r="AA30" s="452">
        <f t="shared" si="25"/>
        <v>-1</v>
      </c>
      <c r="AB30" s="447">
        <f t="shared" si="26"/>
        <v>1</v>
      </c>
      <c r="AC30" s="442">
        <f>AA30-'0910 Monthly '!T30</f>
        <v>-56</v>
      </c>
      <c r="AD30" s="421"/>
      <c r="AE30" s="420">
        <v>33</v>
      </c>
      <c r="AF30" s="420">
        <v>13</v>
      </c>
      <c r="AG30" s="420">
        <v>9</v>
      </c>
      <c r="AH30" s="460">
        <v>55</v>
      </c>
      <c r="AI30" s="419">
        <f t="shared" si="27"/>
        <v>-2</v>
      </c>
      <c r="AJ30" s="447">
        <f t="shared" si="28"/>
        <v>-1</v>
      </c>
      <c r="AK30" s="442">
        <f>AI30-'0910 Monthly '!Z30</f>
        <v>-57</v>
      </c>
      <c r="AL30" s="421"/>
      <c r="AM30" s="420">
        <v>33</v>
      </c>
      <c r="AN30" s="420">
        <v>14</v>
      </c>
      <c r="AO30" s="420">
        <v>9</v>
      </c>
      <c r="AP30" s="460">
        <v>56</v>
      </c>
      <c r="AQ30" s="419">
        <f t="shared" si="29"/>
        <v>1</v>
      </c>
      <c r="AR30" s="447">
        <f t="shared" si="30"/>
        <v>0</v>
      </c>
      <c r="AS30" s="442">
        <f>AQ30-'0910 Monthly '!AF30</f>
        <v>-55</v>
      </c>
      <c r="AT30" s="421"/>
      <c r="AU30" s="420">
        <v>32</v>
      </c>
      <c r="AV30" s="420">
        <v>14</v>
      </c>
      <c r="AW30" s="420">
        <v>8</v>
      </c>
      <c r="AX30" s="460">
        <v>54</v>
      </c>
      <c r="AY30" s="419">
        <f t="shared" si="31"/>
        <v>-2</v>
      </c>
      <c r="AZ30" s="447">
        <f t="shared" si="32"/>
        <v>-2</v>
      </c>
      <c r="BA30" s="442">
        <f>AX30-'0910 Monthly '!AL30</f>
        <v>0</v>
      </c>
      <c r="BB30" s="421"/>
      <c r="BC30" s="420">
        <v>32</v>
      </c>
      <c r="BD30" s="420">
        <v>14</v>
      </c>
      <c r="BE30" s="420">
        <v>8</v>
      </c>
      <c r="BF30" s="460">
        <v>54</v>
      </c>
      <c r="BG30" s="419">
        <f t="shared" si="33"/>
        <v>0</v>
      </c>
      <c r="BH30" s="484">
        <f t="shared" si="34"/>
        <v>-2</v>
      </c>
      <c r="BI30" s="442">
        <f>BF30-'0910 Monthly '!AR30</f>
        <v>0</v>
      </c>
      <c r="BJ30" s="485"/>
      <c r="BK30" s="420">
        <v>31</v>
      </c>
      <c r="BL30" s="420">
        <v>14</v>
      </c>
      <c r="BM30" s="420">
        <v>7</v>
      </c>
      <c r="BN30" s="460">
        <v>52</v>
      </c>
      <c r="BO30" s="419">
        <f t="shared" si="35"/>
        <v>-2</v>
      </c>
      <c r="BP30" s="447">
        <f t="shared" si="36"/>
        <v>-4</v>
      </c>
      <c r="BQ30" s="442">
        <f>BN30-'0910 Monthly '!AX30</f>
        <v>2</v>
      </c>
      <c r="BR30" s="485"/>
      <c r="BS30" s="420">
        <v>31</v>
      </c>
      <c r="BT30" s="420">
        <v>14</v>
      </c>
      <c r="BU30" s="420">
        <v>7</v>
      </c>
      <c r="BV30" s="460">
        <v>52</v>
      </c>
      <c r="BW30" s="419">
        <f t="shared" si="37"/>
        <v>0</v>
      </c>
      <c r="BX30" s="447">
        <f t="shared" si="38"/>
        <v>-4</v>
      </c>
      <c r="BY30" s="442">
        <f>BV30-'0910 Monthly '!BD30</f>
        <v>2</v>
      </c>
      <c r="BZ30" s="421"/>
      <c r="CA30" s="420">
        <v>31</v>
      </c>
      <c r="CB30" s="420">
        <v>14</v>
      </c>
      <c r="CC30" s="420">
        <v>7</v>
      </c>
      <c r="CD30" s="460">
        <v>52</v>
      </c>
      <c r="CE30" s="419">
        <f t="shared" si="39"/>
        <v>0</v>
      </c>
      <c r="CF30" s="447">
        <f t="shared" si="40"/>
        <v>-5</v>
      </c>
      <c r="CG30" s="442">
        <f>BV30-'0910 Monthly '!BJ30</f>
        <v>2</v>
      </c>
      <c r="CH30" s="434"/>
    </row>
    <row r="31" spans="1:86">
      <c r="A31" s="415" t="s">
        <v>5</v>
      </c>
      <c r="B31" s="478">
        <f t="shared" si="41"/>
        <v>77.925958560986629</v>
      </c>
      <c r="C31" s="415">
        <v>30</v>
      </c>
      <c r="D31" s="415">
        <v>21</v>
      </c>
      <c r="E31" s="415">
        <v>21</v>
      </c>
      <c r="F31" s="460">
        <v>72</v>
      </c>
      <c r="G31" s="421"/>
      <c r="H31" s="468">
        <v>29</v>
      </c>
      <c r="I31" s="420">
        <v>20</v>
      </c>
      <c r="J31" s="420">
        <v>19</v>
      </c>
      <c r="K31" s="456">
        <v>68</v>
      </c>
      <c r="L31" s="452">
        <f t="shared" si="23"/>
        <v>-4</v>
      </c>
      <c r="M31" s="442">
        <f>K31-'0910 Monthly '!J31</f>
        <v>-4</v>
      </c>
      <c r="N31" s="421"/>
      <c r="O31" s="420">
        <v>28</v>
      </c>
      <c r="P31" s="420">
        <v>19</v>
      </c>
      <c r="Q31" s="420">
        <v>19</v>
      </c>
      <c r="R31" s="456">
        <v>66</v>
      </c>
      <c r="S31" s="452">
        <f t="shared" si="42"/>
        <v>-2</v>
      </c>
      <c r="T31" s="577">
        <f t="shared" si="24"/>
        <v>-6</v>
      </c>
      <c r="U31" s="442">
        <f>R31-'0910 Monthly '!O31</f>
        <v>-3</v>
      </c>
      <c r="V31" s="421"/>
      <c r="W31" s="420">
        <v>29</v>
      </c>
      <c r="X31" s="420">
        <v>18</v>
      </c>
      <c r="Y31" s="420">
        <v>19</v>
      </c>
      <c r="Z31" s="460">
        <v>66</v>
      </c>
      <c r="AA31" s="452">
        <f t="shared" si="25"/>
        <v>0</v>
      </c>
      <c r="AB31" s="447">
        <f t="shared" si="26"/>
        <v>-6</v>
      </c>
      <c r="AC31" s="442">
        <f>AA31-'0910 Monthly '!T31</f>
        <v>-67</v>
      </c>
      <c r="AD31" s="421"/>
      <c r="AE31" s="420">
        <v>29</v>
      </c>
      <c r="AF31" s="420">
        <v>18</v>
      </c>
      <c r="AG31" s="420">
        <v>19</v>
      </c>
      <c r="AH31" s="460">
        <v>66</v>
      </c>
      <c r="AI31" s="419">
        <f t="shared" si="27"/>
        <v>0</v>
      </c>
      <c r="AJ31" s="447">
        <f t="shared" si="28"/>
        <v>-6</v>
      </c>
      <c r="AK31" s="442">
        <f>AI31-'0910 Monthly '!Z31</f>
        <v>-67</v>
      </c>
      <c r="AL31" s="421"/>
      <c r="AM31" s="420">
        <v>26</v>
      </c>
      <c r="AN31" s="420">
        <v>18</v>
      </c>
      <c r="AO31" s="420">
        <v>22</v>
      </c>
      <c r="AP31" s="460">
        <v>66</v>
      </c>
      <c r="AQ31" s="419">
        <f t="shared" si="29"/>
        <v>0</v>
      </c>
      <c r="AR31" s="447">
        <f t="shared" si="30"/>
        <v>-6</v>
      </c>
      <c r="AS31" s="442">
        <f>AQ31-'0910 Monthly '!AF31</f>
        <v>-68</v>
      </c>
      <c r="AT31" s="421"/>
      <c r="AU31" s="420">
        <v>24</v>
      </c>
      <c r="AV31" s="420">
        <v>15</v>
      </c>
      <c r="AW31" s="420">
        <v>20</v>
      </c>
      <c r="AX31" s="460">
        <v>59</v>
      </c>
      <c r="AY31" s="419">
        <f t="shared" si="31"/>
        <v>-7</v>
      </c>
      <c r="AZ31" s="447">
        <f t="shared" si="32"/>
        <v>-13</v>
      </c>
      <c r="BA31" s="442">
        <f>AX31-'0910 Monthly '!AL31</f>
        <v>-10</v>
      </c>
      <c r="BB31" s="421"/>
      <c r="BC31" s="420">
        <v>24</v>
      </c>
      <c r="BD31" s="420">
        <v>15</v>
      </c>
      <c r="BE31" s="420">
        <v>20</v>
      </c>
      <c r="BF31" s="460">
        <v>59</v>
      </c>
      <c r="BG31" s="419">
        <f t="shared" si="33"/>
        <v>0</v>
      </c>
      <c r="BH31" s="484">
        <f t="shared" si="34"/>
        <v>-13</v>
      </c>
      <c r="BI31" s="442">
        <f>BF31-'0910 Monthly '!AR31</f>
        <v>-10</v>
      </c>
      <c r="BJ31" s="485"/>
      <c r="BK31" s="420">
        <v>23</v>
      </c>
      <c r="BL31" s="420">
        <v>15</v>
      </c>
      <c r="BM31" s="420">
        <v>21</v>
      </c>
      <c r="BN31" s="460">
        <v>59</v>
      </c>
      <c r="BO31" s="419">
        <f t="shared" si="35"/>
        <v>0</v>
      </c>
      <c r="BP31" s="447">
        <f t="shared" si="36"/>
        <v>-13</v>
      </c>
      <c r="BQ31" s="442">
        <f>BN31-'0910 Monthly '!AX31</f>
        <v>-10</v>
      </c>
      <c r="BR31" s="485"/>
      <c r="BS31" s="420">
        <v>23</v>
      </c>
      <c r="BT31" s="420">
        <v>15</v>
      </c>
      <c r="BU31" s="420">
        <v>20</v>
      </c>
      <c r="BV31" s="460">
        <v>58</v>
      </c>
      <c r="BW31" s="419">
        <f t="shared" si="37"/>
        <v>-1</v>
      </c>
      <c r="BX31" s="447">
        <f t="shared" si="38"/>
        <v>-14</v>
      </c>
      <c r="BY31" s="442">
        <f>BV31-'0910 Monthly '!BD31</f>
        <v>-11</v>
      </c>
      <c r="BZ31" s="421"/>
      <c r="CA31" s="420">
        <v>23</v>
      </c>
      <c r="CB31" s="420">
        <v>15</v>
      </c>
      <c r="CC31" s="420">
        <v>20</v>
      </c>
      <c r="CD31" s="460">
        <v>58</v>
      </c>
      <c r="CE31" s="419">
        <f t="shared" si="39"/>
        <v>0</v>
      </c>
      <c r="CF31" s="447">
        <f t="shared" si="40"/>
        <v>-10</v>
      </c>
      <c r="CG31" s="442">
        <f>BV31-'0910 Monthly '!BJ31</f>
        <v>-11</v>
      </c>
      <c r="CH31" s="434"/>
    </row>
    <row r="32" spans="1:86">
      <c r="A32" s="415" t="s">
        <v>6</v>
      </c>
      <c r="B32" s="478">
        <f t="shared" si="41"/>
        <v>79.143119952450249</v>
      </c>
      <c r="C32" s="415">
        <v>34</v>
      </c>
      <c r="D32" s="415">
        <v>9</v>
      </c>
      <c r="E32" s="415">
        <v>16</v>
      </c>
      <c r="F32" s="460">
        <v>59</v>
      </c>
      <c r="G32" s="421"/>
      <c r="H32" s="468">
        <v>36</v>
      </c>
      <c r="I32" s="420">
        <v>10</v>
      </c>
      <c r="J32" s="420">
        <v>16</v>
      </c>
      <c r="K32" s="456">
        <v>62</v>
      </c>
      <c r="L32" s="453">
        <f t="shared" si="23"/>
        <v>3</v>
      </c>
      <c r="M32" s="442">
        <f>K32-'0910 Monthly '!J32</f>
        <v>4</v>
      </c>
      <c r="N32" s="421"/>
      <c r="O32" s="420">
        <v>35</v>
      </c>
      <c r="P32" s="420">
        <v>10</v>
      </c>
      <c r="Q32" s="420">
        <v>15</v>
      </c>
      <c r="R32" s="456">
        <v>60</v>
      </c>
      <c r="S32" s="453">
        <f t="shared" si="42"/>
        <v>-2</v>
      </c>
      <c r="T32" s="577">
        <f t="shared" si="24"/>
        <v>1</v>
      </c>
      <c r="U32" s="442">
        <f>R32-'0910 Monthly '!O32</f>
        <v>3</v>
      </c>
      <c r="V32" s="421"/>
      <c r="W32" s="420">
        <v>35</v>
      </c>
      <c r="X32" s="420">
        <v>10</v>
      </c>
      <c r="Y32" s="420">
        <v>15</v>
      </c>
      <c r="Z32" s="460">
        <v>60</v>
      </c>
      <c r="AA32" s="453">
        <f t="shared" si="25"/>
        <v>0</v>
      </c>
      <c r="AB32" s="448">
        <f t="shared" si="26"/>
        <v>1</v>
      </c>
      <c r="AC32" s="442">
        <f>AA32-'0910 Monthly '!T32</f>
        <v>-57</v>
      </c>
      <c r="AD32" s="421"/>
      <c r="AE32" s="420">
        <v>36</v>
      </c>
      <c r="AF32" s="420">
        <v>10</v>
      </c>
      <c r="AG32" s="420">
        <v>15</v>
      </c>
      <c r="AH32" s="460">
        <v>61</v>
      </c>
      <c r="AI32" s="425">
        <f t="shared" si="27"/>
        <v>1</v>
      </c>
      <c r="AJ32" s="448">
        <f t="shared" si="28"/>
        <v>2</v>
      </c>
      <c r="AK32" s="442">
        <f>AI32-'0910 Monthly '!Z32</f>
        <v>-56</v>
      </c>
      <c r="AL32" s="421"/>
      <c r="AM32" s="420">
        <v>35</v>
      </c>
      <c r="AN32" s="420">
        <v>10</v>
      </c>
      <c r="AO32" s="420">
        <v>15</v>
      </c>
      <c r="AP32" s="460">
        <v>60</v>
      </c>
      <c r="AQ32" s="425">
        <f t="shared" si="29"/>
        <v>-1</v>
      </c>
      <c r="AR32" s="448">
        <f t="shared" si="30"/>
        <v>1</v>
      </c>
      <c r="AS32" s="442">
        <f>AQ32-'0910 Monthly '!AF32</f>
        <v>-56</v>
      </c>
      <c r="AT32" s="421"/>
      <c r="AU32" s="420">
        <v>35</v>
      </c>
      <c r="AV32" s="420">
        <v>10</v>
      </c>
      <c r="AW32" s="420">
        <v>15</v>
      </c>
      <c r="AX32" s="460">
        <v>60</v>
      </c>
      <c r="AY32" s="425">
        <f t="shared" si="31"/>
        <v>0</v>
      </c>
      <c r="AZ32" s="448">
        <f t="shared" si="32"/>
        <v>1</v>
      </c>
      <c r="BA32" s="442">
        <f>AX32-'0910 Monthly '!AL32</f>
        <v>3</v>
      </c>
      <c r="BB32" s="421"/>
      <c r="BC32" s="420">
        <v>34</v>
      </c>
      <c r="BD32" s="420">
        <v>10</v>
      </c>
      <c r="BE32" s="420">
        <v>15</v>
      </c>
      <c r="BF32" s="460">
        <v>59</v>
      </c>
      <c r="BG32" s="425">
        <f t="shared" si="33"/>
        <v>-1</v>
      </c>
      <c r="BH32" s="487">
        <f t="shared" si="34"/>
        <v>0</v>
      </c>
      <c r="BI32" s="443">
        <f>BF32-'0910 Monthly '!AR32</f>
        <v>4</v>
      </c>
      <c r="BJ32" s="485"/>
      <c r="BK32" s="420">
        <v>34</v>
      </c>
      <c r="BL32" s="420">
        <v>10</v>
      </c>
      <c r="BM32" s="420">
        <v>15</v>
      </c>
      <c r="BN32" s="460">
        <v>59</v>
      </c>
      <c r="BO32" s="425">
        <f t="shared" si="35"/>
        <v>0</v>
      </c>
      <c r="BP32" s="448">
        <f t="shared" si="36"/>
        <v>0</v>
      </c>
      <c r="BQ32" s="443">
        <f>BN32-'0910 Monthly '!AX32</f>
        <v>3</v>
      </c>
      <c r="BR32" s="485"/>
      <c r="BS32" s="420">
        <v>34</v>
      </c>
      <c r="BT32" s="420">
        <v>10</v>
      </c>
      <c r="BU32" s="420">
        <v>15</v>
      </c>
      <c r="BV32" s="460">
        <v>59</v>
      </c>
      <c r="BW32" s="425">
        <f t="shared" si="37"/>
        <v>0</v>
      </c>
      <c r="BX32" s="448">
        <f t="shared" si="38"/>
        <v>0</v>
      </c>
      <c r="BY32" s="442">
        <f>BV32-'0910 Monthly '!BD32</f>
        <v>5</v>
      </c>
      <c r="BZ32" s="421"/>
      <c r="CA32" s="420">
        <v>34</v>
      </c>
      <c r="CB32" s="420">
        <v>10</v>
      </c>
      <c r="CC32" s="420">
        <v>15</v>
      </c>
      <c r="CD32" s="460">
        <v>59</v>
      </c>
      <c r="CE32" s="425">
        <f t="shared" si="39"/>
        <v>0</v>
      </c>
      <c r="CF32" s="448">
        <f t="shared" si="40"/>
        <v>-3</v>
      </c>
      <c r="CG32" s="442">
        <f>BV32-'0910 Monthly '!BJ32</f>
        <v>5</v>
      </c>
      <c r="CH32" s="434"/>
    </row>
    <row r="33" spans="1:86">
      <c r="A33" s="435" t="s">
        <v>7</v>
      </c>
      <c r="B33" s="479">
        <f t="shared" si="41"/>
        <v>51.145988256700164</v>
      </c>
      <c r="C33" s="435">
        <v>13</v>
      </c>
      <c r="D33" s="436">
        <v>6</v>
      </c>
      <c r="E33" s="436">
        <v>5</v>
      </c>
      <c r="F33" s="466">
        <v>24</v>
      </c>
      <c r="G33" s="421"/>
      <c r="H33" s="437">
        <v>15</v>
      </c>
      <c r="I33" s="417">
        <v>6</v>
      </c>
      <c r="J33" s="438">
        <v>4</v>
      </c>
      <c r="K33" s="463">
        <v>25</v>
      </c>
      <c r="L33" s="452">
        <f t="shared" si="23"/>
        <v>1</v>
      </c>
      <c r="M33" s="446">
        <f>K33-'0910 Monthly '!J33</f>
        <v>0</v>
      </c>
      <c r="N33" s="421"/>
      <c r="O33" s="437">
        <v>14</v>
      </c>
      <c r="P33" s="417">
        <v>6</v>
      </c>
      <c r="Q33" s="438">
        <v>4</v>
      </c>
      <c r="R33" s="463">
        <v>24</v>
      </c>
      <c r="S33" s="452">
        <f t="shared" si="42"/>
        <v>-1</v>
      </c>
      <c r="T33" s="581">
        <f t="shared" si="24"/>
        <v>0</v>
      </c>
      <c r="U33" s="446">
        <f>R33-'0910 Monthly '!O33</f>
        <v>1</v>
      </c>
      <c r="V33" s="421"/>
      <c r="W33" s="437">
        <v>14</v>
      </c>
      <c r="X33" s="417">
        <v>6</v>
      </c>
      <c r="Y33" s="438">
        <v>4</v>
      </c>
      <c r="Z33" s="463">
        <v>24</v>
      </c>
      <c r="AA33" s="452">
        <f t="shared" si="25"/>
        <v>0</v>
      </c>
      <c r="AB33" s="450">
        <f t="shared" si="26"/>
        <v>0</v>
      </c>
      <c r="AC33" s="446">
        <f>AA33-'0910 Monthly '!T33</f>
        <v>-21</v>
      </c>
      <c r="AD33" s="421"/>
      <c r="AE33" s="437">
        <v>14</v>
      </c>
      <c r="AF33" s="417">
        <v>6</v>
      </c>
      <c r="AG33" s="438">
        <v>4</v>
      </c>
      <c r="AH33" s="463">
        <v>24</v>
      </c>
      <c r="AI33" s="419">
        <f t="shared" si="27"/>
        <v>0</v>
      </c>
      <c r="AJ33" s="450">
        <f t="shared" si="28"/>
        <v>0</v>
      </c>
      <c r="AK33" s="446">
        <f>AI33-'0910 Monthly '!Z33</f>
        <v>-21</v>
      </c>
      <c r="AL33" s="421"/>
      <c r="AM33" s="437">
        <v>14</v>
      </c>
      <c r="AN33" s="417">
        <v>6</v>
      </c>
      <c r="AO33" s="438">
        <v>4</v>
      </c>
      <c r="AP33" s="463">
        <v>24</v>
      </c>
      <c r="AQ33" s="419">
        <f t="shared" si="29"/>
        <v>0</v>
      </c>
      <c r="AR33" s="450">
        <f t="shared" si="30"/>
        <v>0</v>
      </c>
      <c r="AS33" s="446">
        <f>AQ33-'0910 Monthly '!AF33</f>
        <v>-21</v>
      </c>
      <c r="AT33" s="421"/>
      <c r="AU33" s="437">
        <v>14</v>
      </c>
      <c r="AV33" s="417">
        <v>6</v>
      </c>
      <c r="AW33" s="438">
        <v>4</v>
      </c>
      <c r="AX33" s="463">
        <v>24</v>
      </c>
      <c r="AY33" s="419">
        <f t="shared" si="31"/>
        <v>0</v>
      </c>
      <c r="AZ33" s="450">
        <f t="shared" si="32"/>
        <v>0</v>
      </c>
      <c r="BA33" s="446">
        <f>AX33-'0910 Monthly '!AL33</f>
        <v>3</v>
      </c>
      <c r="BB33" s="421"/>
      <c r="BC33" s="437">
        <v>14</v>
      </c>
      <c r="BD33" s="417">
        <v>6</v>
      </c>
      <c r="BE33" s="438">
        <v>4</v>
      </c>
      <c r="BF33" s="463">
        <v>24</v>
      </c>
      <c r="BG33" s="419">
        <f t="shared" si="33"/>
        <v>0</v>
      </c>
      <c r="BH33" s="488">
        <f t="shared" si="34"/>
        <v>0</v>
      </c>
      <c r="BI33" s="443">
        <f>BF33-'0910 Monthly '!AR33</f>
        <v>3</v>
      </c>
      <c r="BJ33" s="485"/>
      <c r="BK33" s="437">
        <v>14</v>
      </c>
      <c r="BL33" s="417">
        <v>6</v>
      </c>
      <c r="BM33" s="438">
        <v>4</v>
      </c>
      <c r="BN33" s="463">
        <v>24</v>
      </c>
      <c r="BO33" s="419">
        <f t="shared" si="35"/>
        <v>0</v>
      </c>
      <c r="BP33" s="450">
        <f t="shared" si="36"/>
        <v>0</v>
      </c>
      <c r="BQ33" s="443">
        <f>BN33-'0910 Monthly '!AX33</f>
        <v>3</v>
      </c>
      <c r="BR33" s="485"/>
      <c r="BS33" s="437">
        <v>14</v>
      </c>
      <c r="BT33" s="417">
        <v>6</v>
      </c>
      <c r="BU33" s="438">
        <v>4</v>
      </c>
      <c r="BV33" s="463">
        <v>24</v>
      </c>
      <c r="BW33" s="419">
        <f t="shared" si="37"/>
        <v>0</v>
      </c>
      <c r="BX33" s="450">
        <f t="shared" si="38"/>
        <v>0</v>
      </c>
      <c r="BY33" s="442">
        <f>BV33-'0910 Monthly '!BD33</f>
        <v>4</v>
      </c>
      <c r="BZ33" s="421"/>
      <c r="CA33" s="437">
        <v>14</v>
      </c>
      <c r="CB33" s="417">
        <v>6</v>
      </c>
      <c r="CC33" s="438">
        <v>4</v>
      </c>
      <c r="CD33" s="463">
        <v>24</v>
      </c>
      <c r="CE33" s="419">
        <f t="shared" si="39"/>
        <v>0</v>
      </c>
      <c r="CF33" s="450">
        <f t="shared" si="40"/>
        <v>-1</v>
      </c>
      <c r="CG33" s="446">
        <f>BV33-'0910 Monthly '!BJ33</f>
        <v>4</v>
      </c>
      <c r="CH33" s="434"/>
    </row>
    <row r="34" spans="1:86">
      <c r="A34" s="415" t="s">
        <v>8</v>
      </c>
      <c r="B34" s="478">
        <f t="shared" si="41"/>
        <v>296.31920686977298</v>
      </c>
      <c r="C34" s="415">
        <v>60</v>
      </c>
      <c r="D34" s="415">
        <v>62</v>
      </c>
      <c r="E34" s="415">
        <v>43</v>
      </c>
      <c r="F34" s="460">
        <v>165</v>
      </c>
      <c r="G34" s="421"/>
      <c r="H34" s="437">
        <v>52</v>
      </c>
      <c r="I34" s="417">
        <v>58</v>
      </c>
      <c r="J34" s="417">
        <v>41</v>
      </c>
      <c r="K34" s="456">
        <v>151</v>
      </c>
      <c r="L34" s="451">
        <f t="shared" si="23"/>
        <v>-14</v>
      </c>
      <c r="M34" s="445">
        <f>K34-'0910 Monthly '!J34</f>
        <v>-40</v>
      </c>
      <c r="N34" s="421"/>
      <c r="O34" s="417">
        <v>53</v>
      </c>
      <c r="P34" s="417">
        <v>56</v>
      </c>
      <c r="Q34" s="417">
        <v>41</v>
      </c>
      <c r="R34" s="456">
        <v>150</v>
      </c>
      <c r="S34" s="451">
        <f t="shared" si="42"/>
        <v>-1</v>
      </c>
      <c r="T34" s="580">
        <f t="shared" si="24"/>
        <v>-15</v>
      </c>
      <c r="U34" s="445">
        <f>R34-'0910 Monthly '!O34</f>
        <v>-41</v>
      </c>
      <c r="V34" s="421"/>
      <c r="W34" s="417">
        <v>51</v>
      </c>
      <c r="X34" s="417">
        <v>54</v>
      </c>
      <c r="Y34" s="417">
        <v>40</v>
      </c>
      <c r="Z34" s="460">
        <v>145</v>
      </c>
      <c r="AA34" s="451">
        <f t="shared" si="25"/>
        <v>-5</v>
      </c>
      <c r="AB34" s="447">
        <f t="shared" si="26"/>
        <v>-20</v>
      </c>
      <c r="AC34" s="445">
        <f>AA34-'0910 Monthly '!T34</f>
        <v>-195</v>
      </c>
      <c r="AD34" s="421"/>
      <c r="AE34" s="417">
        <v>51</v>
      </c>
      <c r="AF34" s="417">
        <v>53</v>
      </c>
      <c r="AG34" s="417">
        <v>39</v>
      </c>
      <c r="AH34" s="460">
        <v>143</v>
      </c>
      <c r="AI34" s="418">
        <f t="shared" si="27"/>
        <v>-2</v>
      </c>
      <c r="AJ34" s="447">
        <f t="shared" si="28"/>
        <v>-22</v>
      </c>
      <c r="AK34" s="445">
        <f>AI34-'0910 Monthly '!Z34</f>
        <v>-187</v>
      </c>
      <c r="AL34" s="421"/>
      <c r="AM34" s="417">
        <v>50</v>
      </c>
      <c r="AN34" s="417">
        <v>53</v>
      </c>
      <c r="AO34" s="417">
        <v>40</v>
      </c>
      <c r="AP34" s="460">
        <v>143</v>
      </c>
      <c r="AQ34" s="418">
        <f t="shared" si="29"/>
        <v>0</v>
      </c>
      <c r="AR34" s="447">
        <f t="shared" si="30"/>
        <v>-22</v>
      </c>
      <c r="AS34" s="445">
        <f>AQ34-'0910 Monthly '!AF34</f>
        <v>-176</v>
      </c>
      <c r="AT34" s="421"/>
      <c r="AU34" s="417">
        <v>51</v>
      </c>
      <c r="AV34" s="417">
        <v>51</v>
      </c>
      <c r="AW34" s="417">
        <v>40</v>
      </c>
      <c r="AX34" s="460">
        <v>142</v>
      </c>
      <c r="AY34" s="418">
        <f t="shared" si="31"/>
        <v>-1</v>
      </c>
      <c r="AZ34" s="447">
        <f t="shared" si="32"/>
        <v>-23</v>
      </c>
      <c r="BA34" s="445">
        <f>AX34-'0910 Monthly '!AL34</f>
        <v>-34</v>
      </c>
      <c r="BB34" s="421"/>
      <c r="BC34" s="417">
        <v>51</v>
      </c>
      <c r="BD34" s="417">
        <v>50</v>
      </c>
      <c r="BE34" s="417">
        <v>40</v>
      </c>
      <c r="BF34" s="460">
        <v>141</v>
      </c>
      <c r="BG34" s="418">
        <f t="shared" si="33"/>
        <v>-1</v>
      </c>
      <c r="BH34" s="484">
        <f t="shared" si="34"/>
        <v>-24</v>
      </c>
      <c r="BI34" s="442">
        <f>BF34-'0910 Monthly '!AR34</f>
        <v>-35</v>
      </c>
      <c r="BJ34" s="485"/>
      <c r="BK34" s="417">
        <v>51</v>
      </c>
      <c r="BL34" s="417">
        <v>50</v>
      </c>
      <c r="BM34" s="417">
        <v>40</v>
      </c>
      <c r="BN34" s="460">
        <v>141</v>
      </c>
      <c r="BO34" s="418">
        <f t="shared" si="35"/>
        <v>0</v>
      </c>
      <c r="BP34" s="447">
        <f t="shared" si="36"/>
        <v>-24</v>
      </c>
      <c r="BQ34" s="442">
        <f>BN34-'0910 Monthly '!AX34</f>
        <v>-34</v>
      </c>
      <c r="BR34" s="485"/>
      <c r="BS34" s="417">
        <v>51</v>
      </c>
      <c r="BT34" s="417">
        <v>50</v>
      </c>
      <c r="BU34" s="417">
        <v>40</v>
      </c>
      <c r="BV34" s="460">
        <v>141</v>
      </c>
      <c r="BW34" s="418">
        <f t="shared" si="37"/>
        <v>0</v>
      </c>
      <c r="BX34" s="447">
        <f t="shared" si="38"/>
        <v>-24</v>
      </c>
      <c r="BY34" s="442">
        <f>BV34-'0910 Monthly '!BD34</f>
        <v>-33</v>
      </c>
      <c r="BZ34" s="421"/>
      <c r="CA34" s="417">
        <v>51</v>
      </c>
      <c r="CB34" s="417">
        <v>50</v>
      </c>
      <c r="CC34" s="417">
        <v>40</v>
      </c>
      <c r="CD34" s="460">
        <v>141</v>
      </c>
      <c r="CE34" s="418">
        <f t="shared" si="39"/>
        <v>0</v>
      </c>
      <c r="CF34" s="447">
        <f t="shared" si="40"/>
        <v>-10</v>
      </c>
      <c r="CG34" s="442">
        <f>BV34-'0910 Monthly '!BJ34</f>
        <v>-32</v>
      </c>
      <c r="CH34" s="434"/>
    </row>
    <row r="35" spans="1:86">
      <c r="A35" s="415" t="s">
        <v>9</v>
      </c>
      <c r="B35" s="478">
        <f t="shared" si="41"/>
        <v>75.1711672563587</v>
      </c>
      <c r="C35" s="415">
        <v>38</v>
      </c>
      <c r="D35" s="415">
        <v>21</v>
      </c>
      <c r="E35" s="415">
        <v>12</v>
      </c>
      <c r="F35" s="460">
        <v>71</v>
      </c>
      <c r="G35" s="421"/>
      <c r="H35" s="468">
        <v>41</v>
      </c>
      <c r="I35" s="420">
        <v>21</v>
      </c>
      <c r="J35" s="420">
        <v>12</v>
      </c>
      <c r="K35" s="456">
        <v>74</v>
      </c>
      <c r="L35" s="452">
        <f t="shared" si="23"/>
        <v>3</v>
      </c>
      <c r="M35" s="442">
        <f>K35-'0910 Monthly '!J35</f>
        <v>4</v>
      </c>
      <c r="N35" s="421"/>
      <c r="O35" s="420">
        <v>43</v>
      </c>
      <c r="P35" s="420">
        <v>21</v>
      </c>
      <c r="Q35" s="420">
        <v>12</v>
      </c>
      <c r="R35" s="456">
        <v>76</v>
      </c>
      <c r="S35" s="452">
        <f t="shared" si="42"/>
        <v>2</v>
      </c>
      <c r="T35" s="577">
        <f t="shared" si="24"/>
        <v>5</v>
      </c>
      <c r="U35" s="442">
        <f>R35-'0910 Monthly '!O35</f>
        <v>2</v>
      </c>
      <c r="V35" s="421"/>
      <c r="W35" s="420">
        <v>45</v>
      </c>
      <c r="X35" s="420">
        <v>21</v>
      </c>
      <c r="Y35" s="420">
        <v>12</v>
      </c>
      <c r="Z35" s="460">
        <v>78</v>
      </c>
      <c r="AA35" s="452">
        <f t="shared" si="25"/>
        <v>2</v>
      </c>
      <c r="AB35" s="447">
        <f t="shared" si="26"/>
        <v>7</v>
      </c>
      <c r="AC35" s="442">
        <f>AA35-'0910 Monthly '!T35</f>
        <v>-71</v>
      </c>
      <c r="AD35" s="421"/>
      <c r="AE35" s="420">
        <v>46</v>
      </c>
      <c r="AF35" s="420">
        <v>21</v>
      </c>
      <c r="AG35" s="420">
        <v>12</v>
      </c>
      <c r="AH35" s="460">
        <v>79</v>
      </c>
      <c r="AI35" s="419">
        <f t="shared" si="27"/>
        <v>1</v>
      </c>
      <c r="AJ35" s="447">
        <f t="shared" si="28"/>
        <v>8</v>
      </c>
      <c r="AK35" s="442">
        <f>AI35-'0910 Monthly '!Z35</f>
        <v>-72</v>
      </c>
      <c r="AL35" s="421"/>
      <c r="AM35" s="420">
        <v>43</v>
      </c>
      <c r="AN35" s="420">
        <v>24</v>
      </c>
      <c r="AO35" s="420">
        <v>12</v>
      </c>
      <c r="AP35" s="460">
        <v>79</v>
      </c>
      <c r="AQ35" s="419">
        <f t="shared" si="29"/>
        <v>0</v>
      </c>
      <c r="AR35" s="447">
        <f t="shared" si="30"/>
        <v>8</v>
      </c>
      <c r="AS35" s="442">
        <f>AQ35-'0910 Monthly '!AF35</f>
        <v>-73</v>
      </c>
      <c r="AT35" s="421"/>
      <c r="AU35" s="420">
        <v>39</v>
      </c>
      <c r="AV35" s="420">
        <v>24</v>
      </c>
      <c r="AW35" s="420">
        <v>12</v>
      </c>
      <c r="AX35" s="460">
        <v>75</v>
      </c>
      <c r="AY35" s="419">
        <f t="shared" si="31"/>
        <v>-4</v>
      </c>
      <c r="AZ35" s="447">
        <f t="shared" si="32"/>
        <v>4</v>
      </c>
      <c r="BA35" s="442">
        <f>AX35-'0910 Monthly '!AL35</f>
        <v>9</v>
      </c>
      <c r="BB35" s="421"/>
      <c r="BC35" s="420">
        <v>38</v>
      </c>
      <c r="BD35" s="420">
        <v>24</v>
      </c>
      <c r="BE35" s="420">
        <v>12</v>
      </c>
      <c r="BF35" s="460">
        <v>74</v>
      </c>
      <c r="BG35" s="419">
        <f t="shared" si="33"/>
        <v>-1</v>
      </c>
      <c r="BH35" s="484">
        <f t="shared" si="34"/>
        <v>3</v>
      </c>
      <c r="BI35" s="442">
        <f>BF35-'0910 Monthly '!AR35</f>
        <v>9</v>
      </c>
      <c r="BJ35" s="485"/>
      <c r="BK35" s="420">
        <v>34</v>
      </c>
      <c r="BL35" s="420">
        <v>24</v>
      </c>
      <c r="BM35" s="420">
        <v>12</v>
      </c>
      <c r="BN35" s="460">
        <v>70</v>
      </c>
      <c r="BO35" s="419">
        <f t="shared" si="35"/>
        <v>-4</v>
      </c>
      <c r="BP35" s="447">
        <f t="shared" si="36"/>
        <v>-1</v>
      </c>
      <c r="BQ35" s="442">
        <f>BN35-'0910 Monthly '!AX35</f>
        <v>3</v>
      </c>
      <c r="BR35" s="485"/>
      <c r="BS35" s="420">
        <v>32</v>
      </c>
      <c r="BT35" s="420">
        <v>24</v>
      </c>
      <c r="BU35" s="420">
        <v>12</v>
      </c>
      <c r="BV35" s="460">
        <v>68</v>
      </c>
      <c r="BW35" s="419">
        <f t="shared" si="37"/>
        <v>-2</v>
      </c>
      <c r="BX35" s="447">
        <f t="shared" si="38"/>
        <v>-3</v>
      </c>
      <c r="BY35" s="442">
        <f>BV35-'0910 Monthly '!BD35</f>
        <v>1</v>
      </c>
      <c r="BZ35" s="421"/>
      <c r="CA35" s="420">
        <v>32</v>
      </c>
      <c r="CB35" s="420">
        <v>24</v>
      </c>
      <c r="CC35" s="420">
        <v>12</v>
      </c>
      <c r="CD35" s="460">
        <v>68</v>
      </c>
      <c r="CE35" s="419">
        <f t="shared" si="39"/>
        <v>0</v>
      </c>
      <c r="CF35" s="447">
        <f t="shared" si="40"/>
        <v>-6</v>
      </c>
      <c r="CG35" s="442">
        <f>BV35-'0910 Monthly '!BJ35</f>
        <v>2</v>
      </c>
      <c r="CH35" s="434"/>
    </row>
    <row r="36" spans="1:86">
      <c r="A36" s="415" t="s">
        <v>10</v>
      </c>
      <c r="B36" s="478">
        <f t="shared" si="41"/>
        <v>69.359123136279123</v>
      </c>
      <c r="C36" s="415">
        <v>37</v>
      </c>
      <c r="D36" s="415">
        <v>18</v>
      </c>
      <c r="E36" s="415">
        <v>11</v>
      </c>
      <c r="F36" s="460">
        <v>66</v>
      </c>
      <c r="G36" s="421"/>
      <c r="H36" s="468">
        <v>40</v>
      </c>
      <c r="I36" s="420">
        <v>17</v>
      </c>
      <c r="J36" s="420">
        <v>11</v>
      </c>
      <c r="K36" s="456">
        <v>68</v>
      </c>
      <c r="L36" s="452">
        <f t="shared" si="23"/>
        <v>2</v>
      </c>
      <c r="M36" s="442">
        <f>K36-'0910 Monthly '!J36</f>
        <v>8</v>
      </c>
      <c r="N36" s="421"/>
      <c r="O36" s="420">
        <v>41</v>
      </c>
      <c r="P36" s="420">
        <v>15</v>
      </c>
      <c r="Q36" s="420">
        <v>11</v>
      </c>
      <c r="R36" s="456">
        <v>67</v>
      </c>
      <c r="S36" s="452">
        <f t="shared" si="42"/>
        <v>-1</v>
      </c>
      <c r="T36" s="577">
        <f t="shared" si="24"/>
        <v>1</v>
      </c>
      <c r="U36" s="442">
        <f>R36-'0910 Monthly '!O36</f>
        <v>6</v>
      </c>
      <c r="V36" s="421"/>
      <c r="W36" s="420">
        <v>41</v>
      </c>
      <c r="X36" s="420">
        <v>17</v>
      </c>
      <c r="Y36" s="420">
        <v>11</v>
      </c>
      <c r="Z36" s="460">
        <v>69</v>
      </c>
      <c r="AA36" s="452">
        <f t="shared" si="25"/>
        <v>2</v>
      </c>
      <c r="AB36" s="447">
        <f t="shared" si="26"/>
        <v>3</v>
      </c>
      <c r="AC36" s="442">
        <f>AA36-'0910 Monthly '!T36</f>
        <v>-58</v>
      </c>
      <c r="AD36" s="421"/>
      <c r="AE36" s="420">
        <v>42</v>
      </c>
      <c r="AF36" s="420">
        <v>17</v>
      </c>
      <c r="AG36" s="420">
        <v>11</v>
      </c>
      <c r="AH36" s="460">
        <v>70</v>
      </c>
      <c r="AI36" s="419">
        <f t="shared" si="27"/>
        <v>1</v>
      </c>
      <c r="AJ36" s="447">
        <f t="shared" si="28"/>
        <v>4</v>
      </c>
      <c r="AK36" s="442">
        <f>AI36-'0910 Monthly '!Z36</f>
        <v>-58</v>
      </c>
      <c r="AL36" s="421"/>
      <c r="AM36" s="420">
        <v>41</v>
      </c>
      <c r="AN36" s="420">
        <v>18</v>
      </c>
      <c r="AO36" s="420">
        <v>11</v>
      </c>
      <c r="AP36" s="460">
        <v>70</v>
      </c>
      <c r="AQ36" s="419">
        <f t="shared" si="29"/>
        <v>0</v>
      </c>
      <c r="AR36" s="447">
        <f t="shared" si="30"/>
        <v>4</v>
      </c>
      <c r="AS36" s="442">
        <f>AQ36-'0910 Monthly '!AF36</f>
        <v>-61</v>
      </c>
      <c r="AT36" s="421"/>
      <c r="AU36" s="420">
        <v>41</v>
      </c>
      <c r="AV36" s="420">
        <v>17</v>
      </c>
      <c r="AW36" s="420">
        <v>11</v>
      </c>
      <c r="AX36" s="460">
        <v>69</v>
      </c>
      <c r="AY36" s="419">
        <f t="shared" si="31"/>
        <v>-1</v>
      </c>
      <c r="AZ36" s="447">
        <f t="shared" si="32"/>
        <v>3</v>
      </c>
      <c r="BA36" s="442">
        <f>AX36-'0910 Monthly '!AL36</f>
        <v>10</v>
      </c>
      <c r="BB36" s="421"/>
      <c r="BC36" s="420">
        <v>43</v>
      </c>
      <c r="BD36" s="420">
        <v>17</v>
      </c>
      <c r="BE36" s="420">
        <v>11</v>
      </c>
      <c r="BF36" s="460">
        <v>71</v>
      </c>
      <c r="BG36" s="419">
        <f t="shared" si="33"/>
        <v>2</v>
      </c>
      <c r="BH36" s="484">
        <f t="shared" si="34"/>
        <v>5</v>
      </c>
      <c r="BI36" s="442">
        <f>BF36-'0910 Monthly '!AR36</f>
        <v>11</v>
      </c>
      <c r="BJ36" s="485"/>
      <c r="BK36" s="420">
        <v>43</v>
      </c>
      <c r="BL36" s="420">
        <v>17</v>
      </c>
      <c r="BM36" s="420">
        <v>11</v>
      </c>
      <c r="BN36" s="460">
        <v>71</v>
      </c>
      <c r="BO36" s="419">
        <f t="shared" si="35"/>
        <v>0</v>
      </c>
      <c r="BP36" s="447">
        <f t="shared" si="36"/>
        <v>5</v>
      </c>
      <c r="BQ36" s="442">
        <f>BN36-'0910 Monthly '!AX36</f>
        <v>11</v>
      </c>
      <c r="BR36" s="485"/>
      <c r="BS36" s="420">
        <v>43</v>
      </c>
      <c r="BT36" s="420">
        <v>17</v>
      </c>
      <c r="BU36" s="420">
        <v>11</v>
      </c>
      <c r="BV36" s="460">
        <v>71</v>
      </c>
      <c r="BW36" s="419">
        <f t="shared" si="37"/>
        <v>0</v>
      </c>
      <c r="BX36" s="447">
        <f t="shared" si="38"/>
        <v>5</v>
      </c>
      <c r="BY36" s="442">
        <f>BV36-'0910 Monthly '!BD36</f>
        <v>11</v>
      </c>
      <c r="BZ36" s="421"/>
      <c r="CA36" s="420">
        <v>43</v>
      </c>
      <c r="CB36" s="420">
        <v>17</v>
      </c>
      <c r="CC36" s="420">
        <v>11</v>
      </c>
      <c r="CD36" s="460">
        <v>71</v>
      </c>
      <c r="CE36" s="419">
        <f t="shared" si="39"/>
        <v>0</v>
      </c>
      <c r="CF36" s="447">
        <f t="shared" si="40"/>
        <v>3</v>
      </c>
      <c r="CG36" s="442">
        <f>BV36-'0910 Monthly '!BJ36</f>
        <v>11</v>
      </c>
      <c r="CH36" s="434"/>
    </row>
    <row r="37" spans="1:86">
      <c r="A37" s="415" t="s">
        <v>25</v>
      </c>
      <c r="B37" s="478">
        <f t="shared" si="41"/>
        <v>46.710467574345216</v>
      </c>
      <c r="C37" s="415">
        <v>22</v>
      </c>
      <c r="D37" s="415">
        <v>12</v>
      </c>
      <c r="E37" s="415">
        <v>12</v>
      </c>
      <c r="F37" s="460">
        <v>46</v>
      </c>
      <c r="G37" s="421"/>
      <c r="H37" s="468">
        <v>27</v>
      </c>
      <c r="I37" s="420">
        <v>11</v>
      </c>
      <c r="J37" s="420">
        <v>11</v>
      </c>
      <c r="K37" s="456">
        <v>49</v>
      </c>
      <c r="L37" s="452">
        <f t="shared" si="23"/>
        <v>3</v>
      </c>
      <c r="M37" s="442">
        <f>K37-'0910 Monthly '!J37</f>
        <v>12</v>
      </c>
      <c r="N37" s="421"/>
      <c r="O37" s="420">
        <v>26</v>
      </c>
      <c r="P37" s="420">
        <v>12</v>
      </c>
      <c r="Q37" s="420">
        <v>11</v>
      </c>
      <c r="R37" s="456">
        <v>49</v>
      </c>
      <c r="S37" s="452">
        <f t="shared" si="42"/>
        <v>0</v>
      </c>
      <c r="T37" s="577">
        <f t="shared" si="24"/>
        <v>3</v>
      </c>
      <c r="U37" s="442">
        <f>R37-'0910 Monthly '!O37</f>
        <v>12</v>
      </c>
      <c r="V37" s="421"/>
      <c r="W37" s="420">
        <v>26</v>
      </c>
      <c r="X37" s="420">
        <v>12</v>
      </c>
      <c r="Y37" s="420">
        <v>11</v>
      </c>
      <c r="Z37" s="460">
        <v>49</v>
      </c>
      <c r="AA37" s="452">
        <f t="shared" si="25"/>
        <v>0</v>
      </c>
      <c r="AB37" s="447">
        <f t="shared" si="26"/>
        <v>3</v>
      </c>
      <c r="AC37" s="442">
        <f>AA37-'0910 Monthly '!T37</f>
        <v>-37</v>
      </c>
      <c r="AD37" s="421"/>
      <c r="AE37" s="420">
        <v>25</v>
      </c>
      <c r="AF37" s="420">
        <v>12</v>
      </c>
      <c r="AG37" s="420">
        <v>11</v>
      </c>
      <c r="AH37" s="460">
        <v>48</v>
      </c>
      <c r="AI37" s="419">
        <f t="shared" si="27"/>
        <v>-1</v>
      </c>
      <c r="AJ37" s="447">
        <f t="shared" si="28"/>
        <v>2</v>
      </c>
      <c r="AK37" s="442">
        <f>AI37-'0910 Monthly '!Z37</f>
        <v>-38</v>
      </c>
      <c r="AL37" s="421"/>
      <c r="AM37" s="420">
        <v>25</v>
      </c>
      <c r="AN37" s="420">
        <v>12</v>
      </c>
      <c r="AO37" s="420">
        <v>11</v>
      </c>
      <c r="AP37" s="460">
        <v>48</v>
      </c>
      <c r="AQ37" s="419">
        <f t="shared" si="29"/>
        <v>0</v>
      </c>
      <c r="AR37" s="447">
        <f t="shared" si="30"/>
        <v>2</v>
      </c>
      <c r="AS37" s="442">
        <f>AQ37-'0910 Monthly '!AF37</f>
        <v>-33</v>
      </c>
      <c r="AT37" s="421"/>
      <c r="AU37" s="420">
        <v>23</v>
      </c>
      <c r="AV37" s="420">
        <v>11</v>
      </c>
      <c r="AW37" s="420">
        <v>11</v>
      </c>
      <c r="AX37" s="460">
        <v>45</v>
      </c>
      <c r="AY37" s="419">
        <f t="shared" si="31"/>
        <v>-3</v>
      </c>
      <c r="AZ37" s="447">
        <f t="shared" si="32"/>
        <v>-1</v>
      </c>
      <c r="BA37" s="442">
        <f>AX37-'0910 Monthly '!AL37</f>
        <v>12</v>
      </c>
      <c r="BB37" s="421"/>
      <c r="BC37" s="420">
        <v>23</v>
      </c>
      <c r="BD37" s="420">
        <v>11</v>
      </c>
      <c r="BE37" s="420">
        <v>11</v>
      </c>
      <c r="BF37" s="460">
        <v>45</v>
      </c>
      <c r="BG37" s="419">
        <f t="shared" si="33"/>
        <v>0</v>
      </c>
      <c r="BH37" s="484">
        <f t="shared" si="34"/>
        <v>-1</v>
      </c>
      <c r="BI37" s="442">
        <f>BF37-'0910 Monthly '!AR37</f>
        <v>13</v>
      </c>
      <c r="BJ37" s="485"/>
      <c r="BK37" s="420">
        <v>22</v>
      </c>
      <c r="BL37" s="420">
        <v>11</v>
      </c>
      <c r="BM37" s="420">
        <v>11</v>
      </c>
      <c r="BN37" s="460">
        <v>44</v>
      </c>
      <c r="BO37" s="419">
        <f t="shared" si="35"/>
        <v>-1</v>
      </c>
      <c r="BP37" s="447">
        <f t="shared" si="36"/>
        <v>-2</v>
      </c>
      <c r="BQ37" s="442">
        <f>BN37-'0910 Monthly '!AX37</f>
        <v>12</v>
      </c>
      <c r="BR37" s="485"/>
      <c r="BS37" s="420">
        <v>21</v>
      </c>
      <c r="BT37" s="420">
        <v>11</v>
      </c>
      <c r="BU37" s="420">
        <v>11</v>
      </c>
      <c r="BV37" s="460">
        <v>43</v>
      </c>
      <c r="BW37" s="419">
        <f t="shared" si="37"/>
        <v>-1</v>
      </c>
      <c r="BX37" s="447">
        <f t="shared" si="38"/>
        <v>-3</v>
      </c>
      <c r="BY37" s="442">
        <f>BV37-'0910 Monthly '!BD37</f>
        <v>11</v>
      </c>
      <c r="BZ37" s="421"/>
      <c r="CA37" s="420">
        <v>21</v>
      </c>
      <c r="CB37" s="420">
        <v>11</v>
      </c>
      <c r="CC37" s="420">
        <v>11</v>
      </c>
      <c r="CD37" s="460">
        <v>43</v>
      </c>
      <c r="CE37" s="419">
        <f t="shared" si="39"/>
        <v>0</v>
      </c>
      <c r="CF37" s="447">
        <f t="shared" si="40"/>
        <v>-6</v>
      </c>
      <c r="CG37" s="442">
        <f>BV37-'0910 Monthly '!BJ37</f>
        <v>11</v>
      </c>
      <c r="CH37" s="434"/>
    </row>
    <row r="38" spans="1:86">
      <c r="A38" s="422" t="s">
        <v>11</v>
      </c>
      <c r="B38" s="478">
        <f t="shared" si="41"/>
        <v>59.701681843427565</v>
      </c>
      <c r="C38" s="415">
        <v>34</v>
      </c>
      <c r="D38" s="415">
        <v>24</v>
      </c>
      <c r="E38" s="415">
        <v>21</v>
      </c>
      <c r="F38" s="461">
        <v>79</v>
      </c>
      <c r="G38" s="421"/>
      <c r="H38" s="468">
        <v>29</v>
      </c>
      <c r="I38" s="420">
        <v>19</v>
      </c>
      <c r="J38" s="420">
        <v>20</v>
      </c>
      <c r="K38" s="457">
        <v>68</v>
      </c>
      <c r="L38" s="453">
        <f t="shared" si="23"/>
        <v>-11</v>
      </c>
      <c r="M38" s="442">
        <f>K38-'0910 Monthly '!J38</f>
        <v>1</v>
      </c>
      <c r="N38" s="421"/>
      <c r="O38" s="420">
        <v>27</v>
      </c>
      <c r="P38" s="420">
        <v>18</v>
      </c>
      <c r="Q38" s="420">
        <v>20</v>
      </c>
      <c r="R38" s="457">
        <v>65</v>
      </c>
      <c r="S38" s="453">
        <f t="shared" si="42"/>
        <v>-3</v>
      </c>
      <c r="T38" s="577">
        <f t="shared" si="24"/>
        <v>-14</v>
      </c>
      <c r="U38" s="442">
        <f>R38-'0910 Monthly '!O38</f>
        <v>-3</v>
      </c>
      <c r="V38" s="421"/>
      <c r="W38" s="420">
        <v>27</v>
      </c>
      <c r="X38" s="420">
        <v>17</v>
      </c>
      <c r="Y38" s="420">
        <v>20</v>
      </c>
      <c r="Z38" s="461">
        <v>64</v>
      </c>
      <c r="AA38" s="453">
        <f t="shared" si="25"/>
        <v>-1</v>
      </c>
      <c r="AB38" s="448">
        <f t="shared" si="26"/>
        <v>-15</v>
      </c>
      <c r="AC38" s="442">
        <f>AA38-'0910 Monthly '!T38</f>
        <v>-69</v>
      </c>
      <c r="AD38" s="421"/>
      <c r="AE38" s="420">
        <v>26</v>
      </c>
      <c r="AF38" s="420">
        <v>17</v>
      </c>
      <c r="AG38" s="420">
        <v>20</v>
      </c>
      <c r="AH38" s="461">
        <v>63</v>
      </c>
      <c r="AI38" s="425">
        <f t="shared" si="27"/>
        <v>-1</v>
      </c>
      <c r="AJ38" s="448">
        <f t="shared" si="28"/>
        <v>-16</v>
      </c>
      <c r="AK38" s="442">
        <f>AI38-'0910 Monthly '!Z38</f>
        <v>-68</v>
      </c>
      <c r="AL38" s="421"/>
      <c r="AM38" s="420">
        <v>25</v>
      </c>
      <c r="AN38" s="420">
        <v>16</v>
      </c>
      <c r="AO38" s="420">
        <v>20</v>
      </c>
      <c r="AP38" s="461">
        <v>61</v>
      </c>
      <c r="AQ38" s="425">
        <f t="shared" si="29"/>
        <v>-2</v>
      </c>
      <c r="AR38" s="448">
        <f t="shared" si="30"/>
        <v>-18</v>
      </c>
      <c r="AS38" s="442">
        <f>AQ38-'0910 Monthly '!AF38</f>
        <v>-69</v>
      </c>
      <c r="AT38" s="421"/>
      <c r="AU38" s="420">
        <v>27</v>
      </c>
      <c r="AV38" s="420">
        <v>16</v>
      </c>
      <c r="AW38" s="420">
        <v>20</v>
      </c>
      <c r="AX38" s="461">
        <v>63</v>
      </c>
      <c r="AY38" s="425">
        <f t="shared" si="31"/>
        <v>2</v>
      </c>
      <c r="AZ38" s="448">
        <f t="shared" si="32"/>
        <v>-16</v>
      </c>
      <c r="BA38" s="442">
        <f>AX38-'0910 Monthly '!AL38</f>
        <v>-9</v>
      </c>
      <c r="BB38" s="421"/>
      <c r="BC38" s="420">
        <v>27</v>
      </c>
      <c r="BD38" s="420">
        <v>16</v>
      </c>
      <c r="BE38" s="420">
        <v>20</v>
      </c>
      <c r="BF38" s="461">
        <v>63</v>
      </c>
      <c r="BG38" s="425">
        <f t="shared" si="33"/>
        <v>0</v>
      </c>
      <c r="BH38" s="487">
        <f t="shared" si="34"/>
        <v>-16</v>
      </c>
      <c r="BI38" s="443">
        <f>BF38-'0910 Monthly '!AR38</f>
        <v>-9</v>
      </c>
      <c r="BJ38" s="485"/>
      <c r="BK38" s="420">
        <v>27</v>
      </c>
      <c r="BL38" s="420">
        <v>16</v>
      </c>
      <c r="BM38" s="420">
        <v>20</v>
      </c>
      <c r="BN38" s="461">
        <v>63</v>
      </c>
      <c r="BO38" s="425">
        <f t="shared" si="35"/>
        <v>0</v>
      </c>
      <c r="BP38" s="448">
        <f t="shared" si="36"/>
        <v>-16</v>
      </c>
      <c r="BQ38" s="443">
        <f>BN38-'0910 Monthly '!AX38</f>
        <v>-7</v>
      </c>
      <c r="BR38" s="485"/>
      <c r="BS38" s="420">
        <v>27</v>
      </c>
      <c r="BT38" s="420">
        <v>17</v>
      </c>
      <c r="BU38" s="420">
        <v>20</v>
      </c>
      <c r="BV38" s="461">
        <v>64</v>
      </c>
      <c r="BW38" s="425">
        <f t="shared" si="37"/>
        <v>1</v>
      </c>
      <c r="BX38" s="448">
        <f t="shared" si="38"/>
        <v>-15</v>
      </c>
      <c r="BY38" s="442">
        <f>BV38-'0910 Monthly '!BD38</f>
        <v>-6</v>
      </c>
      <c r="BZ38" s="421"/>
      <c r="CA38" s="420">
        <v>27</v>
      </c>
      <c r="CB38" s="420">
        <v>17</v>
      </c>
      <c r="CC38" s="420">
        <v>20</v>
      </c>
      <c r="CD38" s="461">
        <v>64</v>
      </c>
      <c r="CE38" s="425">
        <f t="shared" si="39"/>
        <v>0</v>
      </c>
      <c r="CF38" s="448">
        <f t="shared" si="40"/>
        <v>-4</v>
      </c>
      <c r="CG38" s="443">
        <f>BV38-'0910 Monthly '!BJ38</f>
        <v>-6</v>
      </c>
      <c r="CH38" s="434"/>
    </row>
    <row r="39" spans="1:86" ht="14.4" thickBot="1">
      <c r="A39" s="439" t="s">
        <v>75</v>
      </c>
      <c r="B39" s="480">
        <f>SUM(B28:B38)</f>
        <v>1008.0000000000001</v>
      </c>
      <c r="C39" s="430">
        <v>352</v>
      </c>
      <c r="D39" s="430">
        <v>229</v>
      </c>
      <c r="E39" s="430">
        <v>180</v>
      </c>
      <c r="F39" s="464">
        <v>761</v>
      </c>
      <c r="G39" s="471"/>
      <c r="H39" s="467">
        <f>SUM(H28:H38)</f>
        <v>355</v>
      </c>
      <c r="I39" s="430">
        <f>SUM(I28:I38)</f>
        <v>214</v>
      </c>
      <c r="J39" s="430">
        <f>SUM(J28:J38)</f>
        <v>172</v>
      </c>
      <c r="K39" s="458">
        <f>SUM(K28:K38)</f>
        <v>741</v>
      </c>
      <c r="L39" s="454">
        <f t="shared" si="23"/>
        <v>-20</v>
      </c>
      <c r="M39" s="444">
        <f>K39-'0910 Monthly '!J39</f>
        <v>-10</v>
      </c>
      <c r="N39" s="471"/>
      <c r="O39" s="430">
        <v>353</v>
      </c>
      <c r="P39" s="430">
        <v>208</v>
      </c>
      <c r="Q39" s="430">
        <v>170</v>
      </c>
      <c r="R39" s="458">
        <v>731</v>
      </c>
      <c r="S39" s="454">
        <v>0</v>
      </c>
      <c r="T39" s="579">
        <f>SUM(T28:T38)</f>
        <v>-30</v>
      </c>
      <c r="U39" s="444">
        <f>R39-'0910 Monthly '!O39</f>
        <v>-21</v>
      </c>
      <c r="V39" s="471"/>
      <c r="W39" s="430">
        <f>SUM(W28:W38)</f>
        <v>355</v>
      </c>
      <c r="X39" s="430">
        <f>SUM(X28:X38)</f>
        <v>204</v>
      </c>
      <c r="Y39" s="430">
        <f>SUM(Y28:Y38)</f>
        <v>169</v>
      </c>
      <c r="Z39" s="458">
        <f>SUM(Z28:Z38)</f>
        <v>728</v>
      </c>
      <c r="AA39" s="454">
        <f t="shared" si="25"/>
        <v>-3</v>
      </c>
      <c r="AB39" s="449">
        <f t="shared" si="26"/>
        <v>-33</v>
      </c>
      <c r="AC39" s="444">
        <f>AA39-'0910 Monthly '!T39</f>
        <v>-747</v>
      </c>
      <c r="AD39" s="471"/>
      <c r="AE39" s="430">
        <f>SUM(AE28:AE38)</f>
        <v>356</v>
      </c>
      <c r="AF39" s="430">
        <f>SUM(AF28:AF38)</f>
        <v>203</v>
      </c>
      <c r="AG39" s="430">
        <f>SUM(AG28:AG38)</f>
        <v>167</v>
      </c>
      <c r="AH39" s="458">
        <f>SUM(AH28:AH38)</f>
        <v>726</v>
      </c>
      <c r="AI39" s="431">
        <f t="shared" si="27"/>
        <v>-2</v>
      </c>
      <c r="AJ39" s="449">
        <f t="shared" si="28"/>
        <v>-35</v>
      </c>
      <c r="AK39" s="444">
        <f>AI39-'0910 Monthly '!Z39</f>
        <v>-736</v>
      </c>
      <c r="AL39" s="471"/>
      <c r="AM39" s="430">
        <f>SUM(AM28:AM38)</f>
        <v>347</v>
      </c>
      <c r="AN39" s="430">
        <f>SUM(AN28:AN38)</f>
        <v>205</v>
      </c>
      <c r="AO39" s="430">
        <f>SUM(AO28:AO38)</f>
        <v>171</v>
      </c>
      <c r="AP39" s="458">
        <f>SUM(AP28:AP38)</f>
        <v>723</v>
      </c>
      <c r="AQ39" s="431">
        <f t="shared" si="29"/>
        <v>-3</v>
      </c>
      <c r="AR39" s="449">
        <f t="shared" si="30"/>
        <v>-38</v>
      </c>
      <c r="AS39" s="444">
        <f>AQ39-'0910 Monthly '!AF39</f>
        <v>-722</v>
      </c>
      <c r="AT39" s="471"/>
      <c r="AU39" s="430">
        <f>SUM(AU28:AU38)</f>
        <v>342</v>
      </c>
      <c r="AV39" s="430">
        <f>SUM(AV28:AV38)</f>
        <v>195</v>
      </c>
      <c r="AW39" s="430">
        <f>SUM(AW28:AW38)</f>
        <v>168</v>
      </c>
      <c r="AX39" s="458">
        <f>SUM(AX28:AX38)</f>
        <v>705</v>
      </c>
      <c r="AY39" s="431">
        <f t="shared" si="31"/>
        <v>-18</v>
      </c>
      <c r="AZ39" s="449">
        <f t="shared" si="32"/>
        <v>-56</v>
      </c>
      <c r="BA39" s="444">
        <f>AX39-'0910 Monthly '!AL39</f>
        <v>-9</v>
      </c>
      <c r="BB39" s="471"/>
      <c r="BC39" s="430">
        <f>SUM(BC28:BC38)</f>
        <v>342</v>
      </c>
      <c r="BD39" s="430">
        <f>SUM(BD28:BD38)</f>
        <v>194</v>
      </c>
      <c r="BE39" s="430">
        <f>SUM(BE28:BE38)</f>
        <v>168</v>
      </c>
      <c r="BF39" s="458">
        <f>SUM(BF28:BF38)</f>
        <v>704</v>
      </c>
      <c r="BG39" s="431">
        <f t="shared" si="33"/>
        <v>-1</v>
      </c>
      <c r="BH39" s="449">
        <f t="shared" si="34"/>
        <v>-57</v>
      </c>
      <c r="BI39" s="489">
        <f>BF39-'0910 Monthly '!AR39</f>
        <v>-6</v>
      </c>
      <c r="BJ39" s="471"/>
      <c r="BK39" s="430">
        <f>SUM(BK28:BK38)</f>
        <v>335</v>
      </c>
      <c r="BL39" s="430">
        <f>SUM(BL28:BL38)</f>
        <v>194</v>
      </c>
      <c r="BM39" s="430">
        <f>SUM(BM28:BM38)</f>
        <v>168</v>
      </c>
      <c r="BN39" s="458">
        <f>SUM(BN28:BN38)</f>
        <v>697</v>
      </c>
      <c r="BO39" s="431">
        <f t="shared" si="35"/>
        <v>-7</v>
      </c>
      <c r="BP39" s="449">
        <f t="shared" si="36"/>
        <v>-64</v>
      </c>
      <c r="BQ39" s="489">
        <f>BN39-'0910 Monthly '!AX39</f>
        <v>-8</v>
      </c>
      <c r="BR39" s="471"/>
      <c r="BS39" s="430">
        <f>SUM(BS28:BS38)</f>
        <v>332</v>
      </c>
      <c r="BT39" s="430">
        <f>SUM(BT28:BT38)</f>
        <v>195</v>
      </c>
      <c r="BU39" s="430">
        <f>SUM(BU28:BU38)</f>
        <v>167</v>
      </c>
      <c r="BV39" s="458">
        <f>SUM(BV28:BV38)</f>
        <v>694</v>
      </c>
      <c r="BW39" s="431">
        <f t="shared" si="37"/>
        <v>-3</v>
      </c>
      <c r="BX39" s="449">
        <f t="shared" si="38"/>
        <v>-67</v>
      </c>
      <c r="BY39" s="442">
        <f>BV39-'0910 Monthly '!BD39</f>
        <v>-7</v>
      </c>
      <c r="BZ39" s="471"/>
      <c r="CA39" s="430">
        <f>SUM(CA28:CA38)</f>
        <v>332</v>
      </c>
      <c r="CB39" s="430">
        <f>SUM(CB28:CB38)</f>
        <v>195</v>
      </c>
      <c r="CC39" s="430">
        <f>SUM(CC28:CC38)</f>
        <v>167</v>
      </c>
      <c r="CD39" s="458">
        <f>SUM(CD28:CD38)</f>
        <v>694</v>
      </c>
      <c r="CE39" s="431">
        <f t="shared" si="39"/>
        <v>0</v>
      </c>
      <c r="CF39" s="449">
        <f t="shared" si="40"/>
        <v>-47</v>
      </c>
      <c r="CG39" s="489">
        <f>BV39-'0910 Monthly '!BJ39</f>
        <v>-4</v>
      </c>
      <c r="CH39" s="413"/>
    </row>
    <row r="40" spans="1:86" ht="14.4" thickTop="1">
      <c r="CH40" s="410"/>
    </row>
    <row r="41" spans="1:86">
      <c r="CH41" s="410"/>
    </row>
    <row r="42" spans="1:86">
      <c r="A42" s="406" t="s">
        <v>220</v>
      </c>
    </row>
    <row r="43" spans="1:86">
      <c r="A43" s="406" t="s">
        <v>2</v>
      </c>
      <c r="B43" s="440">
        <v>7.2577699475962279E-2</v>
      </c>
    </row>
    <row r="44" spans="1:86">
      <c r="A44" s="406" t="s">
        <v>83</v>
      </c>
      <c r="B44" s="440">
        <v>8.5379558771291719E-2</v>
      </c>
    </row>
    <row r="45" spans="1:86">
      <c r="A45" s="406" t="s">
        <v>4</v>
      </c>
      <c r="B45" s="440">
        <v>9.2561875234570989E-2</v>
      </c>
    </row>
    <row r="46" spans="1:86">
      <c r="A46" s="406" t="s">
        <v>5</v>
      </c>
      <c r="B46" s="440">
        <v>7.7307498572407374E-2</v>
      </c>
    </row>
    <row r="47" spans="1:86">
      <c r="A47" s="406" t="s">
        <v>6</v>
      </c>
      <c r="B47" s="440">
        <v>7.8514999952827624E-2</v>
      </c>
    </row>
    <row r="48" spans="1:86">
      <c r="A48" s="406" t="s">
        <v>7</v>
      </c>
      <c r="B48" s="440">
        <v>5.0740067714980325E-2</v>
      </c>
    </row>
    <row r="49" spans="1:2">
      <c r="A49" s="406" t="s">
        <v>8</v>
      </c>
      <c r="B49" s="440">
        <v>0.29396746713271127</v>
      </c>
    </row>
    <row r="50" spans="1:2">
      <c r="A50" s="406" t="s">
        <v>9</v>
      </c>
      <c r="B50" s="440">
        <v>7.4574570690832037E-2</v>
      </c>
    </row>
    <row r="51" spans="1:2">
      <c r="A51" s="406" t="s">
        <v>10</v>
      </c>
      <c r="B51" s="440">
        <v>6.8808653905038819E-2</v>
      </c>
    </row>
    <row r="52" spans="1:2">
      <c r="A52" s="406" t="s">
        <v>25</v>
      </c>
      <c r="B52" s="440">
        <v>4.6339749577723431E-2</v>
      </c>
    </row>
    <row r="53" spans="1:2">
      <c r="A53" s="406" t="s">
        <v>11</v>
      </c>
      <c r="B53" s="440">
        <v>5.9227858971654328E-2</v>
      </c>
    </row>
    <row r="54" spans="1:2">
      <c r="B54" s="440">
        <f>SUM(B43:B53)</f>
        <v>1.0000000000000002</v>
      </c>
    </row>
  </sheetData>
  <mergeCells count="124">
    <mergeCell ref="CA2:CG2"/>
    <mergeCell ref="CG3:CG4"/>
    <mergeCell ref="AM3:AO3"/>
    <mergeCell ref="BO3:BO4"/>
    <mergeCell ref="BP3:BP4"/>
    <mergeCell ref="BS3:BU3"/>
    <mergeCell ref="CE3:CE4"/>
    <mergeCell ref="AR3:AR4"/>
    <mergeCell ref="AU3:AW3"/>
    <mergeCell ref="BW3:BW4"/>
    <mergeCell ref="BK2:BQ2"/>
    <mergeCell ref="BS2:BY2"/>
    <mergeCell ref="AU25:BA25"/>
    <mergeCell ref="W25:AC25"/>
    <mergeCell ref="BK25:BQ25"/>
    <mergeCell ref="AM2:AS2"/>
    <mergeCell ref="BX3:BX4"/>
    <mergeCell ref="AE3:AG3"/>
    <mergeCell ref="AQ3:AQ4"/>
    <mergeCell ref="AM25:AS25"/>
    <mergeCell ref="AU2:BA2"/>
    <mergeCell ref="BC2:BI2"/>
    <mergeCell ref="AX3:AX4"/>
    <mergeCell ref="AI3:AI4"/>
    <mergeCell ref="L3:L4"/>
    <mergeCell ref="AB3:AB4"/>
    <mergeCell ref="AZ3:AZ4"/>
    <mergeCell ref="AS3:AS4"/>
    <mergeCell ref="AP3:AP4"/>
    <mergeCell ref="AK3:AK4"/>
    <mergeCell ref="BS25:BY25"/>
    <mergeCell ref="BC25:BI25"/>
    <mergeCell ref="AY3:AY4"/>
    <mergeCell ref="CA3:CC3"/>
    <mergeCell ref="BQ3:BQ4"/>
    <mergeCell ref="BY3:BY4"/>
    <mergeCell ref="BK3:BM3"/>
    <mergeCell ref="BI3:BI4"/>
    <mergeCell ref="BA3:BA4"/>
    <mergeCell ref="BC3:BE3"/>
    <mergeCell ref="CG26:CG27"/>
    <mergeCell ref="BV3:BV4"/>
    <mergeCell ref="CD3:CD4"/>
    <mergeCell ref="AI26:AI27"/>
    <mergeCell ref="AJ26:AJ27"/>
    <mergeCell ref="AM26:AO26"/>
    <mergeCell ref="AY26:AY27"/>
    <mergeCell ref="AK26:AK27"/>
    <mergeCell ref="AP26:AP27"/>
    <mergeCell ref="CA25:CG25"/>
    <mergeCell ref="U26:U27"/>
    <mergeCell ref="AC3:AC4"/>
    <mergeCell ref="M3:M4"/>
    <mergeCell ref="H25:M25"/>
    <mergeCell ref="AE25:AK25"/>
    <mergeCell ref="AJ3:AJ4"/>
    <mergeCell ref="AH3:AH4"/>
    <mergeCell ref="AC26:AC27"/>
    <mergeCell ref="AE26:AG26"/>
    <mergeCell ref="AB26:AB27"/>
    <mergeCell ref="AE2:AK2"/>
    <mergeCell ref="W3:Y3"/>
    <mergeCell ref="O26:Q26"/>
    <mergeCell ref="R26:R27"/>
    <mergeCell ref="W26:Y26"/>
    <mergeCell ref="W2:AC2"/>
    <mergeCell ref="Z26:Z27"/>
    <mergeCell ref="AA26:AA27"/>
    <mergeCell ref="O25:U25"/>
    <mergeCell ref="AH26:AH27"/>
    <mergeCell ref="C2:F2"/>
    <mergeCell ref="H2:M2"/>
    <mergeCell ref="O2:U2"/>
    <mergeCell ref="K3:K4"/>
    <mergeCell ref="A3:A4"/>
    <mergeCell ref="C3:E3"/>
    <mergeCell ref="F3:F4"/>
    <mergeCell ref="H3:J3"/>
    <mergeCell ref="U3:U4"/>
    <mergeCell ref="A25:B25"/>
    <mergeCell ref="O3:Q3"/>
    <mergeCell ref="R3:R4"/>
    <mergeCell ref="S3:S4"/>
    <mergeCell ref="C25:F25"/>
    <mergeCell ref="Z3:Z4"/>
    <mergeCell ref="AA3:AA4"/>
    <mergeCell ref="S26:S27"/>
    <mergeCell ref="M26:M27"/>
    <mergeCell ref="CF3:CF4"/>
    <mergeCell ref="BN3:BN4"/>
    <mergeCell ref="BF3:BF4"/>
    <mergeCell ref="BG3:BG4"/>
    <mergeCell ref="BH3:BH4"/>
    <mergeCell ref="AX26:AX27"/>
    <mergeCell ref="BI26:BI27"/>
    <mergeCell ref="A26:A27"/>
    <mergeCell ref="C26:E26"/>
    <mergeCell ref="H26:J26"/>
    <mergeCell ref="K26:K27"/>
    <mergeCell ref="L26:L27"/>
    <mergeCell ref="BY26:BY27"/>
    <mergeCell ref="BN26:BN27"/>
    <mergeCell ref="AQ26:AQ27"/>
    <mergeCell ref="AR26:AR27"/>
    <mergeCell ref="AU26:AW26"/>
    <mergeCell ref="BA26:BA27"/>
    <mergeCell ref="AZ26:AZ27"/>
    <mergeCell ref="AS26:AS27"/>
    <mergeCell ref="BP26:BP27"/>
    <mergeCell ref="BS26:BU26"/>
    <mergeCell ref="BV26:BV27"/>
    <mergeCell ref="BQ26:BQ27"/>
    <mergeCell ref="BO26:BO27"/>
    <mergeCell ref="BC26:BE26"/>
    <mergeCell ref="BF26:BF27"/>
    <mergeCell ref="BG26:BG27"/>
    <mergeCell ref="BH26:BH27"/>
    <mergeCell ref="BK26:BM26"/>
    <mergeCell ref="CE26:CE27"/>
    <mergeCell ref="CF26:CF27"/>
    <mergeCell ref="BW26:BW27"/>
    <mergeCell ref="BX26:BX27"/>
    <mergeCell ref="CA26:CC26"/>
    <mergeCell ref="CD26:CD27"/>
  </mergeCells>
  <phoneticPr fontId="36" type="noConversion"/>
  <printOptions horizontalCentered="1"/>
  <pageMargins left="0.21" right="0.35" top="1.1200000000000001" bottom="0.63" header="0.47" footer="0.36"/>
  <pageSetup orientation="landscape" r:id="rId1"/>
  <headerFooter alignWithMargins="0">
    <oddHeader>&amp;C&amp;"Calibri,Bold"Erie County Technical School
Monthly Enrollment Report
2010-2011&amp;R&amp;"Calibri,Regular"&amp;D</oddHeader>
    <oddFooter>&amp;R&amp;"Calibri,Regular"&amp;Z&amp;F</oddFooter>
  </headerFooter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M41"/>
  <sheetViews>
    <sheetView topLeftCell="A2" workbookViewId="0">
      <pane xSplit="1" ySplit="3" topLeftCell="Y17" activePane="bottomRight" state="frozen"/>
      <selection activeCell="A2" sqref="A2"/>
      <selection pane="topRight" activeCell="B2" sqref="B2"/>
      <selection pane="bottomLeft" activeCell="A5" sqref="A5"/>
      <selection pane="bottomRight" activeCell="AC4" sqref="AC1:AC65536"/>
    </sheetView>
  </sheetViews>
  <sheetFormatPr defaultRowHeight="13.2"/>
  <cols>
    <col min="1" max="1" width="24.5546875" bestFit="1" customWidth="1"/>
    <col min="2" max="2" width="6.88671875" style="401" customWidth="1"/>
    <col min="3" max="3" width="7.44140625" customWidth="1"/>
    <col min="4" max="4" width="7.109375" customWidth="1"/>
    <col min="5" max="5" width="7.5546875" customWidth="1"/>
    <col min="6" max="6" width="9.88671875" customWidth="1"/>
    <col min="7" max="64" width="7.109375" customWidth="1"/>
    <col min="65" max="65" width="24.44140625" bestFit="1" customWidth="1"/>
  </cols>
  <sheetData>
    <row r="1" spans="1:65" ht="12.75" hidden="1" customHeight="1">
      <c r="G1" s="183"/>
      <c r="H1" s="183"/>
      <c r="I1" s="183"/>
      <c r="J1" s="183"/>
      <c r="L1" s="187"/>
      <c r="M1" s="71"/>
      <c r="BM1" s="195"/>
    </row>
    <row r="2" spans="1:65">
      <c r="C2" s="677" t="s">
        <v>199</v>
      </c>
      <c r="D2" s="678"/>
      <c r="E2" s="678"/>
      <c r="F2" s="679"/>
      <c r="G2" s="677" t="s">
        <v>189</v>
      </c>
      <c r="H2" s="678"/>
      <c r="I2" s="678"/>
      <c r="J2" s="679"/>
      <c r="K2" s="573"/>
      <c r="L2" s="680" t="s">
        <v>190</v>
      </c>
      <c r="M2" s="681"/>
      <c r="N2" s="681"/>
      <c r="O2" s="681"/>
      <c r="P2" s="682"/>
      <c r="Q2" s="677" t="s">
        <v>191</v>
      </c>
      <c r="R2" s="678"/>
      <c r="S2" s="678"/>
      <c r="T2" s="678"/>
      <c r="U2" s="678"/>
      <c r="V2" s="679"/>
      <c r="W2" s="666" t="s">
        <v>192</v>
      </c>
      <c r="X2" s="667"/>
      <c r="Y2" s="667"/>
      <c r="Z2" s="667"/>
      <c r="AA2" s="667"/>
      <c r="AB2" s="668"/>
      <c r="AC2" s="677" t="s">
        <v>193</v>
      </c>
      <c r="AD2" s="678"/>
      <c r="AE2" s="678"/>
      <c r="AF2" s="678"/>
      <c r="AG2" s="678"/>
      <c r="AH2" s="679"/>
      <c r="AI2" s="666" t="s">
        <v>194</v>
      </c>
      <c r="AJ2" s="667"/>
      <c r="AK2" s="667"/>
      <c r="AL2" s="667"/>
      <c r="AM2" s="667"/>
      <c r="AN2" s="668"/>
      <c r="AO2" s="677" t="s">
        <v>195</v>
      </c>
      <c r="AP2" s="678"/>
      <c r="AQ2" s="678"/>
      <c r="AR2" s="678"/>
      <c r="AS2" s="678"/>
      <c r="AT2" s="679"/>
      <c r="AU2" s="666" t="s">
        <v>196</v>
      </c>
      <c r="AV2" s="667"/>
      <c r="AW2" s="667"/>
      <c r="AX2" s="667"/>
      <c r="AY2" s="667"/>
      <c r="AZ2" s="668"/>
      <c r="BA2" s="677" t="s">
        <v>197</v>
      </c>
      <c r="BB2" s="678"/>
      <c r="BC2" s="678"/>
      <c r="BD2" s="678"/>
      <c r="BE2" s="678"/>
      <c r="BF2" s="679"/>
      <c r="BG2" s="666" t="s">
        <v>198</v>
      </c>
      <c r="BH2" s="667"/>
      <c r="BI2" s="667"/>
      <c r="BJ2" s="667"/>
      <c r="BK2" s="667"/>
      <c r="BL2" s="668"/>
      <c r="BM2" s="198"/>
    </row>
    <row r="3" spans="1:65" ht="12.75" customHeight="1">
      <c r="A3" s="684" t="s">
        <v>169</v>
      </c>
      <c r="B3" s="399"/>
      <c r="C3" s="671" t="s">
        <v>76</v>
      </c>
      <c r="D3" s="672"/>
      <c r="E3" s="673"/>
      <c r="F3" s="669" t="s">
        <v>13</v>
      </c>
      <c r="G3" s="671" t="s">
        <v>76</v>
      </c>
      <c r="H3" s="672"/>
      <c r="I3" s="673"/>
      <c r="J3" s="669" t="s">
        <v>13</v>
      </c>
      <c r="K3" s="669" t="s">
        <v>120</v>
      </c>
      <c r="L3" s="671" t="s">
        <v>76</v>
      </c>
      <c r="M3" s="672"/>
      <c r="N3" s="673"/>
      <c r="O3" s="669" t="s">
        <v>13</v>
      </c>
      <c r="P3" s="669" t="s">
        <v>120</v>
      </c>
      <c r="Q3" s="671" t="s">
        <v>76</v>
      </c>
      <c r="R3" s="672"/>
      <c r="S3" s="673"/>
      <c r="T3" s="669" t="s">
        <v>13</v>
      </c>
      <c r="U3" s="669" t="s">
        <v>120</v>
      </c>
      <c r="V3" s="669" t="s">
        <v>121</v>
      </c>
      <c r="W3" s="671" t="s">
        <v>76</v>
      </c>
      <c r="X3" s="672"/>
      <c r="Y3" s="673"/>
      <c r="Z3" s="669" t="s">
        <v>13</v>
      </c>
      <c r="AA3" s="669" t="s">
        <v>120</v>
      </c>
      <c r="AB3" s="669" t="s">
        <v>121</v>
      </c>
      <c r="AC3" s="671" t="s">
        <v>76</v>
      </c>
      <c r="AD3" s="672"/>
      <c r="AE3" s="673"/>
      <c r="AF3" s="669" t="s">
        <v>13</v>
      </c>
      <c r="AG3" s="669" t="s">
        <v>120</v>
      </c>
      <c r="AH3" s="669" t="s">
        <v>121</v>
      </c>
      <c r="AI3" s="671" t="s">
        <v>76</v>
      </c>
      <c r="AJ3" s="672"/>
      <c r="AK3" s="673"/>
      <c r="AL3" s="669" t="s">
        <v>13</v>
      </c>
      <c r="AM3" s="669" t="s">
        <v>120</v>
      </c>
      <c r="AN3" s="669" t="s">
        <v>121</v>
      </c>
      <c r="AO3" s="671" t="s">
        <v>76</v>
      </c>
      <c r="AP3" s="672"/>
      <c r="AQ3" s="673"/>
      <c r="AR3" s="669" t="s">
        <v>13</v>
      </c>
      <c r="AS3" s="669" t="s">
        <v>120</v>
      </c>
      <c r="AT3" s="669" t="s">
        <v>121</v>
      </c>
      <c r="AU3" s="671" t="s">
        <v>76</v>
      </c>
      <c r="AV3" s="672"/>
      <c r="AW3" s="673"/>
      <c r="AX3" s="669" t="s">
        <v>13</v>
      </c>
      <c r="AY3" s="669" t="s">
        <v>120</v>
      </c>
      <c r="AZ3" s="669" t="s">
        <v>121</v>
      </c>
      <c r="BA3" s="671" t="s">
        <v>76</v>
      </c>
      <c r="BB3" s="672"/>
      <c r="BC3" s="673"/>
      <c r="BD3" s="669" t="s">
        <v>13</v>
      </c>
      <c r="BE3" s="669" t="s">
        <v>120</v>
      </c>
      <c r="BF3" s="669" t="s">
        <v>121</v>
      </c>
      <c r="BG3" s="671" t="s">
        <v>76</v>
      </c>
      <c r="BH3" s="672"/>
      <c r="BI3" s="673"/>
      <c r="BJ3" s="669" t="s">
        <v>13</v>
      </c>
      <c r="BK3" s="669" t="s">
        <v>120</v>
      </c>
      <c r="BL3" s="669" t="s">
        <v>121</v>
      </c>
      <c r="BM3" s="195"/>
    </row>
    <row r="4" spans="1:65">
      <c r="A4" s="685"/>
      <c r="B4" s="400" t="s">
        <v>202</v>
      </c>
      <c r="C4" s="591" t="s">
        <v>71</v>
      </c>
      <c r="D4" s="177" t="s">
        <v>72</v>
      </c>
      <c r="E4" s="177" t="s">
        <v>73</v>
      </c>
      <c r="F4" s="683" t="s">
        <v>13</v>
      </c>
      <c r="G4" s="177" t="s">
        <v>71</v>
      </c>
      <c r="H4" s="177" t="s">
        <v>72</v>
      </c>
      <c r="I4" s="177" t="s">
        <v>73</v>
      </c>
      <c r="J4" s="670" t="s">
        <v>13</v>
      </c>
      <c r="K4" s="670"/>
      <c r="L4" s="177" t="s">
        <v>71</v>
      </c>
      <c r="M4" s="177" t="s">
        <v>72</v>
      </c>
      <c r="N4" s="177" t="s">
        <v>73</v>
      </c>
      <c r="O4" s="670" t="s">
        <v>13</v>
      </c>
      <c r="P4" s="692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77" t="s">
        <v>71</v>
      </c>
      <c r="BH4" s="177" t="s">
        <v>72</v>
      </c>
      <c r="BI4" s="177" t="s">
        <v>73</v>
      </c>
      <c r="BJ4" s="670" t="s">
        <v>13</v>
      </c>
      <c r="BK4" s="670"/>
      <c r="BL4" s="670"/>
      <c r="BM4" s="199"/>
    </row>
    <row r="5" spans="1:65">
      <c r="A5" s="179" t="s">
        <v>149</v>
      </c>
      <c r="B5" s="277">
        <v>48</v>
      </c>
      <c r="C5" s="589">
        <v>17</v>
      </c>
      <c r="D5" s="180">
        <v>19</v>
      </c>
      <c r="E5" s="180">
        <v>8</v>
      </c>
      <c r="F5" s="395">
        <v>44</v>
      </c>
      <c r="G5" s="381">
        <v>19</v>
      </c>
      <c r="H5" s="382">
        <v>19</v>
      </c>
      <c r="I5" s="382">
        <v>8</v>
      </c>
      <c r="J5" s="363">
        <v>46</v>
      </c>
      <c r="K5" s="367">
        <f>J5-F5</f>
        <v>2</v>
      </c>
      <c r="L5" s="381">
        <v>19</v>
      </c>
      <c r="M5" s="382">
        <v>19</v>
      </c>
      <c r="N5" s="382">
        <v>8</v>
      </c>
      <c r="O5" s="378">
        <v>46</v>
      </c>
      <c r="P5" s="367">
        <f>O5-J5</f>
        <v>0</v>
      </c>
      <c r="Q5" s="381">
        <v>19</v>
      </c>
      <c r="R5" s="382">
        <v>19</v>
      </c>
      <c r="S5" s="382">
        <v>8</v>
      </c>
      <c r="T5" s="363">
        <f t="shared" ref="T5:T23" si="0">SUM(Q5:S5)</f>
        <v>46</v>
      </c>
      <c r="U5" s="367">
        <f t="shared" ref="U5:U24" si="1">T5-O5</f>
        <v>0</v>
      </c>
      <c r="V5" s="367">
        <f t="shared" ref="V5:V24" si="2">T5-$F5</f>
        <v>2</v>
      </c>
      <c r="W5" s="381">
        <v>19</v>
      </c>
      <c r="X5" s="382">
        <v>19</v>
      </c>
      <c r="Y5" s="382">
        <v>8</v>
      </c>
      <c r="Z5" s="363">
        <f t="shared" ref="Z5:Z23" si="3">SUM(W5:Y5)</f>
        <v>46</v>
      </c>
      <c r="AA5" s="367">
        <f t="shared" ref="AA5:AA24" si="4">Z5-T5</f>
        <v>0</v>
      </c>
      <c r="AB5" s="367">
        <f t="shared" ref="AB5:AB24" si="5">Z5-$F5</f>
        <v>2</v>
      </c>
      <c r="AC5" s="381">
        <v>13</v>
      </c>
      <c r="AD5" s="382">
        <v>21</v>
      </c>
      <c r="AE5" s="382">
        <v>8</v>
      </c>
      <c r="AF5" s="363">
        <f t="shared" ref="AF5:AF23" si="6">SUM(AC5:AE5)</f>
        <v>42</v>
      </c>
      <c r="AG5" s="367">
        <f t="shared" ref="AG5:AG24" si="7">AF5-Z5</f>
        <v>-4</v>
      </c>
      <c r="AH5" s="367">
        <f t="shared" ref="AH5:AH24" si="8">AF5-$F5</f>
        <v>-2</v>
      </c>
      <c r="AI5" s="381">
        <v>13</v>
      </c>
      <c r="AJ5" s="382">
        <v>20</v>
      </c>
      <c r="AK5" s="382">
        <v>8</v>
      </c>
      <c r="AL5" s="363">
        <f t="shared" ref="AL5:AL23" si="9">SUM(AI5:AK5)</f>
        <v>41</v>
      </c>
      <c r="AM5" s="367">
        <f t="shared" ref="AM5:AM24" si="10">AL5-AF5</f>
        <v>-1</v>
      </c>
      <c r="AN5" s="367">
        <f t="shared" ref="AN5:AN24" si="11">AL5-$F5</f>
        <v>-3</v>
      </c>
      <c r="AO5" s="381">
        <v>13</v>
      </c>
      <c r="AP5" s="382">
        <v>19</v>
      </c>
      <c r="AQ5" s="382">
        <v>8</v>
      </c>
      <c r="AR5" s="363">
        <f t="shared" ref="AR5:AR23" si="12">SUM(AO5:AQ5)</f>
        <v>40</v>
      </c>
      <c r="AS5" s="367">
        <f t="shared" ref="AS5:AS24" si="13">AR5-AL5</f>
        <v>-1</v>
      </c>
      <c r="AT5" s="367">
        <f t="shared" ref="AT5:AT24" si="14">AR5-$F5</f>
        <v>-4</v>
      </c>
      <c r="AU5" s="381">
        <v>13</v>
      </c>
      <c r="AV5" s="382">
        <v>19</v>
      </c>
      <c r="AW5" s="382">
        <v>8</v>
      </c>
      <c r="AX5" s="363">
        <f t="shared" ref="AX5:AX23" si="15">SUM(AU5:AW5)</f>
        <v>40</v>
      </c>
      <c r="AY5" s="367">
        <f t="shared" ref="AY5:AY24" si="16">AX5-AR5</f>
        <v>0</v>
      </c>
      <c r="AZ5" s="367">
        <f t="shared" ref="AZ5:AZ24" si="17">AX5-$F5</f>
        <v>-4</v>
      </c>
      <c r="BA5" s="381">
        <v>13</v>
      </c>
      <c r="BB5" s="382">
        <v>19</v>
      </c>
      <c r="BC5" s="382">
        <v>8</v>
      </c>
      <c r="BD5" s="363">
        <f t="shared" ref="BD5:BD23" si="18">SUM(BA5:BC5)</f>
        <v>40</v>
      </c>
      <c r="BE5" s="367">
        <f t="shared" ref="BE5:BE24" si="19">BD5-AX5</f>
        <v>0</v>
      </c>
      <c r="BF5" s="367">
        <f t="shared" ref="BF5:BF24" si="20">BD5-$F5</f>
        <v>-4</v>
      </c>
      <c r="BG5" s="381">
        <v>13</v>
      </c>
      <c r="BH5" s="382">
        <v>18</v>
      </c>
      <c r="BI5" s="382">
        <v>8</v>
      </c>
      <c r="BJ5" s="363">
        <f t="shared" ref="BJ5:BJ23" si="21">SUM(BG5:BI5)</f>
        <v>39</v>
      </c>
      <c r="BK5" s="367">
        <f t="shared" ref="BK5:BK24" si="22">BJ5-BD5</f>
        <v>-1</v>
      </c>
      <c r="BL5" s="367">
        <f t="shared" ref="BL5:BL24" si="23">BJ5-$F5</f>
        <v>-5</v>
      </c>
      <c r="BM5" s="195"/>
    </row>
    <row r="6" spans="1:65">
      <c r="A6" s="180" t="s">
        <v>35</v>
      </c>
      <c r="B6" s="277">
        <v>48</v>
      </c>
      <c r="C6" s="589">
        <v>13</v>
      </c>
      <c r="D6" s="180">
        <v>8</v>
      </c>
      <c r="E6" s="180">
        <v>10</v>
      </c>
      <c r="F6" s="358">
        <v>31</v>
      </c>
      <c r="G6" s="381">
        <v>12</v>
      </c>
      <c r="H6" s="383">
        <v>5</v>
      </c>
      <c r="I6" s="383">
        <v>10</v>
      </c>
      <c r="J6" s="364">
        <v>27</v>
      </c>
      <c r="K6" s="367">
        <f t="shared" ref="K6:K23" si="24">J6-F6</f>
        <v>-4</v>
      </c>
      <c r="L6" s="381">
        <v>10</v>
      </c>
      <c r="M6" s="383">
        <v>5</v>
      </c>
      <c r="N6" s="383">
        <v>10</v>
      </c>
      <c r="O6" s="379">
        <v>25</v>
      </c>
      <c r="P6" s="367">
        <f t="shared" ref="P6:P23" si="25">O6-J6</f>
        <v>-2</v>
      </c>
      <c r="Q6" s="381">
        <v>10</v>
      </c>
      <c r="R6" s="383">
        <v>5</v>
      </c>
      <c r="S6" s="383">
        <v>10</v>
      </c>
      <c r="T6" s="364">
        <f t="shared" si="0"/>
        <v>25</v>
      </c>
      <c r="U6" s="367">
        <f t="shared" si="1"/>
        <v>0</v>
      </c>
      <c r="V6" s="367">
        <f t="shared" si="2"/>
        <v>-6</v>
      </c>
      <c r="W6" s="381">
        <v>10</v>
      </c>
      <c r="X6" s="383">
        <v>5</v>
      </c>
      <c r="Y6" s="383">
        <v>9</v>
      </c>
      <c r="Z6" s="364">
        <f t="shared" si="3"/>
        <v>24</v>
      </c>
      <c r="AA6" s="367">
        <f t="shared" si="4"/>
        <v>-1</v>
      </c>
      <c r="AB6" s="367">
        <f t="shared" si="5"/>
        <v>-7</v>
      </c>
      <c r="AC6" s="381">
        <v>7</v>
      </c>
      <c r="AD6" s="383">
        <v>5</v>
      </c>
      <c r="AE6" s="383">
        <v>8</v>
      </c>
      <c r="AF6" s="364">
        <f t="shared" si="6"/>
        <v>20</v>
      </c>
      <c r="AG6" s="367">
        <f t="shared" si="7"/>
        <v>-4</v>
      </c>
      <c r="AH6" s="367">
        <f t="shared" si="8"/>
        <v>-11</v>
      </c>
      <c r="AI6" s="381">
        <v>7</v>
      </c>
      <c r="AJ6" s="383">
        <v>5</v>
      </c>
      <c r="AK6" s="383">
        <v>8</v>
      </c>
      <c r="AL6" s="364">
        <f t="shared" si="9"/>
        <v>20</v>
      </c>
      <c r="AM6" s="367">
        <f t="shared" si="10"/>
        <v>0</v>
      </c>
      <c r="AN6" s="367">
        <f t="shared" si="11"/>
        <v>-11</v>
      </c>
      <c r="AO6" s="381">
        <v>7</v>
      </c>
      <c r="AP6" s="383">
        <v>5</v>
      </c>
      <c r="AQ6" s="383">
        <v>8</v>
      </c>
      <c r="AR6" s="364">
        <f t="shared" si="12"/>
        <v>20</v>
      </c>
      <c r="AS6" s="367">
        <f t="shared" si="13"/>
        <v>0</v>
      </c>
      <c r="AT6" s="367">
        <f t="shared" si="14"/>
        <v>-11</v>
      </c>
      <c r="AU6" s="381">
        <v>7</v>
      </c>
      <c r="AV6" s="383">
        <v>5</v>
      </c>
      <c r="AW6" s="383">
        <v>8</v>
      </c>
      <c r="AX6" s="364">
        <f t="shared" si="15"/>
        <v>20</v>
      </c>
      <c r="AY6" s="367">
        <f t="shared" si="16"/>
        <v>0</v>
      </c>
      <c r="AZ6" s="367">
        <f t="shared" si="17"/>
        <v>-11</v>
      </c>
      <c r="BA6" s="381">
        <v>7</v>
      </c>
      <c r="BB6" s="383">
        <v>5</v>
      </c>
      <c r="BC6" s="383">
        <v>8</v>
      </c>
      <c r="BD6" s="364">
        <f t="shared" si="18"/>
        <v>20</v>
      </c>
      <c r="BE6" s="367">
        <f t="shared" si="19"/>
        <v>0</v>
      </c>
      <c r="BF6" s="367">
        <f t="shared" si="20"/>
        <v>-11</v>
      </c>
      <c r="BG6" s="381">
        <v>7</v>
      </c>
      <c r="BH6" s="383">
        <v>5</v>
      </c>
      <c r="BI6" s="383">
        <v>8</v>
      </c>
      <c r="BJ6" s="364">
        <f t="shared" si="21"/>
        <v>20</v>
      </c>
      <c r="BK6" s="367">
        <f t="shared" si="22"/>
        <v>0</v>
      </c>
      <c r="BL6" s="367">
        <f t="shared" si="23"/>
        <v>-11</v>
      </c>
      <c r="BM6" s="195"/>
    </row>
    <row r="7" spans="1:65">
      <c r="A7" s="180" t="s">
        <v>36</v>
      </c>
      <c r="B7" s="277">
        <v>96</v>
      </c>
      <c r="C7" s="589">
        <v>23</v>
      </c>
      <c r="D7" s="180">
        <v>22</v>
      </c>
      <c r="E7" s="180">
        <v>15</v>
      </c>
      <c r="F7" s="358">
        <v>60</v>
      </c>
      <c r="G7" s="381">
        <v>23</v>
      </c>
      <c r="H7" s="383">
        <v>21</v>
      </c>
      <c r="I7" s="383">
        <v>14</v>
      </c>
      <c r="J7" s="364">
        <v>58</v>
      </c>
      <c r="K7" s="367">
        <f t="shared" si="24"/>
        <v>-2</v>
      </c>
      <c r="L7" s="381">
        <v>34</v>
      </c>
      <c r="M7" s="383">
        <v>20</v>
      </c>
      <c r="N7" s="383">
        <v>14</v>
      </c>
      <c r="O7" s="379">
        <v>68</v>
      </c>
      <c r="P7" s="367">
        <f t="shared" si="25"/>
        <v>10</v>
      </c>
      <c r="Q7" s="381">
        <v>33</v>
      </c>
      <c r="R7" s="383">
        <v>20</v>
      </c>
      <c r="S7" s="383">
        <v>14</v>
      </c>
      <c r="T7" s="364">
        <f t="shared" si="0"/>
        <v>67</v>
      </c>
      <c r="U7" s="367">
        <f t="shared" si="1"/>
        <v>-1</v>
      </c>
      <c r="V7" s="367">
        <f t="shared" si="2"/>
        <v>7</v>
      </c>
      <c r="W7" s="381">
        <v>31</v>
      </c>
      <c r="X7" s="383">
        <v>20</v>
      </c>
      <c r="Y7" s="383">
        <v>14</v>
      </c>
      <c r="Z7" s="364">
        <f t="shared" si="3"/>
        <v>65</v>
      </c>
      <c r="AA7" s="367">
        <f t="shared" si="4"/>
        <v>-2</v>
      </c>
      <c r="AB7" s="367">
        <f t="shared" si="5"/>
        <v>5</v>
      </c>
      <c r="AC7" s="381">
        <v>29</v>
      </c>
      <c r="AD7" s="383">
        <v>21</v>
      </c>
      <c r="AE7" s="383">
        <v>13</v>
      </c>
      <c r="AF7" s="364">
        <f t="shared" si="6"/>
        <v>63</v>
      </c>
      <c r="AG7" s="367">
        <f t="shared" si="7"/>
        <v>-2</v>
      </c>
      <c r="AH7" s="367">
        <f t="shared" si="8"/>
        <v>3</v>
      </c>
      <c r="AI7" s="381">
        <v>29</v>
      </c>
      <c r="AJ7" s="383">
        <v>21</v>
      </c>
      <c r="AK7" s="383">
        <v>12</v>
      </c>
      <c r="AL7" s="364">
        <f t="shared" si="9"/>
        <v>62</v>
      </c>
      <c r="AM7" s="367">
        <f t="shared" si="10"/>
        <v>-1</v>
      </c>
      <c r="AN7" s="367">
        <f t="shared" si="11"/>
        <v>2</v>
      </c>
      <c r="AO7" s="381">
        <v>29</v>
      </c>
      <c r="AP7" s="383">
        <v>21</v>
      </c>
      <c r="AQ7" s="383">
        <v>12</v>
      </c>
      <c r="AR7" s="364">
        <f t="shared" si="12"/>
        <v>62</v>
      </c>
      <c r="AS7" s="367">
        <f t="shared" si="13"/>
        <v>0</v>
      </c>
      <c r="AT7" s="367">
        <f t="shared" si="14"/>
        <v>2</v>
      </c>
      <c r="AU7" s="381">
        <v>30</v>
      </c>
      <c r="AV7" s="383">
        <v>21</v>
      </c>
      <c r="AW7" s="383">
        <v>12</v>
      </c>
      <c r="AX7" s="364">
        <f t="shared" si="15"/>
        <v>63</v>
      </c>
      <c r="AY7" s="367">
        <f t="shared" si="16"/>
        <v>1</v>
      </c>
      <c r="AZ7" s="367">
        <f t="shared" si="17"/>
        <v>3</v>
      </c>
      <c r="BA7" s="381">
        <v>29</v>
      </c>
      <c r="BB7" s="383">
        <v>21</v>
      </c>
      <c r="BC7" s="383">
        <v>12</v>
      </c>
      <c r="BD7" s="364">
        <f t="shared" si="18"/>
        <v>62</v>
      </c>
      <c r="BE7" s="367">
        <f t="shared" si="19"/>
        <v>-1</v>
      </c>
      <c r="BF7" s="367">
        <f t="shared" si="20"/>
        <v>2</v>
      </c>
      <c r="BG7" s="381">
        <v>29</v>
      </c>
      <c r="BH7" s="383">
        <v>21</v>
      </c>
      <c r="BI7" s="383">
        <v>12</v>
      </c>
      <c r="BJ7" s="364">
        <f t="shared" si="21"/>
        <v>62</v>
      </c>
      <c r="BK7" s="367">
        <f t="shared" si="22"/>
        <v>0</v>
      </c>
      <c r="BL7" s="367">
        <f t="shared" si="23"/>
        <v>2</v>
      </c>
      <c r="BM7" s="195"/>
    </row>
    <row r="8" spans="1:65">
      <c r="A8" s="180" t="s">
        <v>70</v>
      </c>
      <c r="B8" s="277">
        <v>48</v>
      </c>
      <c r="C8" s="589">
        <v>21</v>
      </c>
      <c r="D8" s="358">
        <v>10</v>
      </c>
      <c r="E8" s="358">
        <v>9</v>
      </c>
      <c r="F8" s="358">
        <v>40</v>
      </c>
      <c r="G8" s="381">
        <v>18</v>
      </c>
      <c r="H8" s="383">
        <v>10</v>
      </c>
      <c r="I8" s="383">
        <v>9</v>
      </c>
      <c r="J8" s="364">
        <v>37</v>
      </c>
      <c r="K8" s="367">
        <f t="shared" si="24"/>
        <v>-3</v>
      </c>
      <c r="L8" s="381">
        <v>18</v>
      </c>
      <c r="M8" s="383">
        <v>10</v>
      </c>
      <c r="N8" s="383">
        <v>9</v>
      </c>
      <c r="O8" s="379">
        <v>37</v>
      </c>
      <c r="P8" s="367">
        <f t="shared" si="25"/>
        <v>0</v>
      </c>
      <c r="Q8" s="381">
        <v>18</v>
      </c>
      <c r="R8" s="383">
        <v>10</v>
      </c>
      <c r="S8" s="383">
        <v>9</v>
      </c>
      <c r="T8" s="364">
        <f t="shared" si="0"/>
        <v>37</v>
      </c>
      <c r="U8" s="367">
        <f t="shared" si="1"/>
        <v>0</v>
      </c>
      <c r="V8" s="367">
        <f t="shared" si="2"/>
        <v>-3</v>
      </c>
      <c r="W8" s="381">
        <v>18</v>
      </c>
      <c r="X8" s="383">
        <v>10</v>
      </c>
      <c r="Y8" s="383">
        <v>9</v>
      </c>
      <c r="Z8" s="364">
        <f t="shared" si="3"/>
        <v>37</v>
      </c>
      <c r="AA8" s="367">
        <f t="shared" si="4"/>
        <v>0</v>
      </c>
      <c r="AB8" s="367">
        <f t="shared" si="5"/>
        <v>-3</v>
      </c>
      <c r="AC8" s="381">
        <v>17</v>
      </c>
      <c r="AD8" s="383">
        <v>11</v>
      </c>
      <c r="AE8" s="383">
        <v>9</v>
      </c>
      <c r="AF8" s="364">
        <f t="shared" si="6"/>
        <v>37</v>
      </c>
      <c r="AG8" s="367">
        <f t="shared" si="7"/>
        <v>0</v>
      </c>
      <c r="AH8" s="367">
        <f t="shared" si="8"/>
        <v>-3</v>
      </c>
      <c r="AI8" s="381">
        <v>17</v>
      </c>
      <c r="AJ8" s="383">
        <v>11</v>
      </c>
      <c r="AK8" s="383">
        <v>9</v>
      </c>
      <c r="AL8" s="364">
        <f t="shared" si="9"/>
        <v>37</v>
      </c>
      <c r="AM8" s="367">
        <f t="shared" si="10"/>
        <v>0</v>
      </c>
      <c r="AN8" s="367">
        <f t="shared" si="11"/>
        <v>-3</v>
      </c>
      <c r="AO8" s="381">
        <v>17</v>
      </c>
      <c r="AP8" s="383">
        <v>10</v>
      </c>
      <c r="AQ8" s="383">
        <v>9</v>
      </c>
      <c r="AR8" s="364">
        <f t="shared" si="12"/>
        <v>36</v>
      </c>
      <c r="AS8" s="367">
        <f t="shared" si="13"/>
        <v>-1</v>
      </c>
      <c r="AT8" s="367">
        <f t="shared" si="14"/>
        <v>-4</v>
      </c>
      <c r="AU8" s="381">
        <v>17</v>
      </c>
      <c r="AV8" s="383">
        <v>10</v>
      </c>
      <c r="AW8" s="383">
        <v>9</v>
      </c>
      <c r="AX8" s="364">
        <f t="shared" si="15"/>
        <v>36</v>
      </c>
      <c r="AY8" s="367">
        <f t="shared" si="16"/>
        <v>0</v>
      </c>
      <c r="AZ8" s="367">
        <f t="shared" si="17"/>
        <v>-4</v>
      </c>
      <c r="BA8" s="381">
        <v>17</v>
      </c>
      <c r="BB8" s="383">
        <v>9</v>
      </c>
      <c r="BC8" s="383">
        <v>9</v>
      </c>
      <c r="BD8" s="364">
        <f t="shared" si="18"/>
        <v>35</v>
      </c>
      <c r="BE8" s="367">
        <f t="shared" si="19"/>
        <v>-1</v>
      </c>
      <c r="BF8" s="367">
        <f t="shared" si="20"/>
        <v>-5</v>
      </c>
      <c r="BG8" s="381">
        <v>17</v>
      </c>
      <c r="BH8" s="383">
        <v>9</v>
      </c>
      <c r="BI8" s="383">
        <v>9</v>
      </c>
      <c r="BJ8" s="364">
        <f t="shared" si="21"/>
        <v>35</v>
      </c>
      <c r="BK8" s="367">
        <f t="shared" si="22"/>
        <v>0</v>
      </c>
      <c r="BL8" s="367">
        <f t="shared" si="23"/>
        <v>-5</v>
      </c>
      <c r="BM8" s="195"/>
    </row>
    <row r="9" spans="1:65">
      <c r="A9" s="181" t="s">
        <v>40</v>
      </c>
      <c r="B9" s="402">
        <v>96</v>
      </c>
      <c r="C9" s="590">
        <v>30</v>
      </c>
      <c r="D9" s="181">
        <v>27</v>
      </c>
      <c r="E9" s="181">
        <v>13</v>
      </c>
      <c r="F9" s="181">
        <v>70</v>
      </c>
      <c r="G9" s="394">
        <v>25</v>
      </c>
      <c r="H9" s="384">
        <v>27</v>
      </c>
      <c r="I9" s="384">
        <v>11</v>
      </c>
      <c r="J9" s="365">
        <v>63</v>
      </c>
      <c r="K9" s="368">
        <f t="shared" si="24"/>
        <v>-7</v>
      </c>
      <c r="L9" s="384">
        <v>22</v>
      </c>
      <c r="M9" s="384">
        <v>26</v>
      </c>
      <c r="N9" s="384">
        <v>11</v>
      </c>
      <c r="O9" s="380">
        <v>59</v>
      </c>
      <c r="P9" s="368">
        <f t="shared" si="25"/>
        <v>-4</v>
      </c>
      <c r="Q9" s="394">
        <v>22</v>
      </c>
      <c r="R9" s="384">
        <v>26</v>
      </c>
      <c r="S9" s="384">
        <v>11</v>
      </c>
      <c r="T9" s="365">
        <f t="shared" si="0"/>
        <v>59</v>
      </c>
      <c r="U9" s="368">
        <f t="shared" si="1"/>
        <v>0</v>
      </c>
      <c r="V9" s="368">
        <f t="shared" si="2"/>
        <v>-11</v>
      </c>
      <c r="W9" s="384">
        <v>22</v>
      </c>
      <c r="X9" s="384">
        <v>25</v>
      </c>
      <c r="Y9" s="384">
        <v>11</v>
      </c>
      <c r="Z9" s="365">
        <f t="shared" si="3"/>
        <v>58</v>
      </c>
      <c r="AA9" s="368">
        <f t="shared" si="4"/>
        <v>-1</v>
      </c>
      <c r="AB9" s="368">
        <f t="shared" si="5"/>
        <v>-12</v>
      </c>
      <c r="AC9" s="384">
        <v>18</v>
      </c>
      <c r="AD9" s="384">
        <v>28</v>
      </c>
      <c r="AE9" s="384">
        <v>9</v>
      </c>
      <c r="AF9" s="365">
        <f t="shared" si="6"/>
        <v>55</v>
      </c>
      <c r="AG9" s="368">
        <f t="shared" si="7"/>
        <v>-3</v>
      </c>
      <c r="AH9" s="368">
        <f t="shared" si="8"/>
        <v>-15</v>
      </c>
      <c r="AI9" s="384">
        <v>18</v>
      </c>
      <c r="AJ9" s="384">
        <v>28</v>
      </c>
      <c r="AK9" s="384">
        <v>9</v>
      </c>
      <c r="AL9" s="365">
        <f t="shared" si="9"/>
        <v>55</v>
      </c>
      <c r="AM9" s="368">
        <f t="shared" si="10"/>
        <v>0</v>
      </c>
      <c r="AN9" s="368">
        <f t="shared" si="11"/>
        <v>-15</v>
      </c>
      <c r="AO9" s="384">
        <v>17</v>
      </c>
      <c r="AP9" s="384">
        <v>28</v>
      </c>
      <c r="AQ9" s="384">
        <v>9</v>
      </c>
      <c r="AR9" s="365">
        <f t="shared" si="12"/>
        <v>54</v>
      </c>
      <c r="AS9" s="368">
        <f t="shared" si="13"/>
        <v>-1</v>
      </c>
      <c r="AT9" s="368">
        <f t="shared" si="14"/>
        <v>-16</v>
      </c>
      <c r="AU9" s="384">
        <v>18</v>
      </c>
      <c r="AV9" s="384">
        <v>28</v>
      </c>
      <c r="AW9" s="384">
        <v>9</v>
      </c>
      <c r="AX9" s="365">
        <f t="shared" si="15"/>
        <v>55</v>
      </c>
      <c r="AY9" s="368">
        <f t="shared" si="16"/>
        <v>1</v>
      </c>
      <c r="AZ9" s="368">
        <f t="shared" si="17"/>
        <v>-15</v>
      </c>
      <c r="BA9" s="384">
        <v>18</v>
      </c>
      <c r="BB9" s="384">
        <v>27</v>
      </c>
      <c r="BC9" s="384">
        <v>9</v>
      </c>
      <c r="BD9" s="365">
        <f t="shared" si="18"/>
        <v>54</v>
      </c>
      <c r="BE9" s="368">
        <f t="shared" si="19"/>
        <v>-1</v>
      </c>
      <c r="BF9" s="368">
        <f t="shared" si="20"/>
        <v>-16</v>
      </c>
      <c r="BG9" s="384">
        <v>18</v>
      </c>
      <c r="BH9" s="384">
        <v>27</v>
      </c>
      <c r="BI9" s="384">
        <v>9</v>
      </c>
      <c r="BJ9" s="365">
        <f t="shared" si="21"/>
        <v>54</v>
      </c>
      <c r="BK9" s="368">
        <f t="shared" si="22"/>
        <v>0</v>
      </c>
      <c r="BL9" s="368">
        <f t="shared" si="23"/>
        <v>-16</v>
      </c>
      <c r="BM9" s="195"/>
    </row>
    <row r="10" spans="1:65">
      <c r="A10" s="180" t="s">
        <v>41</v>
      </c>
      <c r="B10" s="277">
        <v>48</v>
      </c>
      <c r="C10" s="589">
        <v>14</v>
      </c>
      <c r="D10" s="358">
        <v>14</v>
      </c>
      <c r="E10" s="358">
        <v>18</v>
      </c>
      <c r="F10" s="358">
        <v>46</v>
      </c>
      <c r="G10" s="381">
        <v>15</v>
      </c>
      <c r="H10" s="383">
        <v>15</v>
      </c>
      <c r="I10" s="383">
        <v>18</v>
      </c>
      <c r="J10" s="363">
        <v>48</v>
      </c>
      <c r="K10" s="367">
        <f t="shared" si="24"/>
        <v>2</v>
      </c>
      <c r="L10" s="381">
        <v>15</v>
      </c>
      <c r="M10" s="383">
        <v>15</v>
      </c>
      <c r="N10" s="383">
        <v>18</v>
      </c>
      <c r="O10" s="364">
        <v>48</v>
      </c>
      <c r="P10" s="367">
        <f t="shared" si="25"/>
        <v>0</v>
      </c>
      <c r="Q10" s="381">
        <v>15</v>
      </c>
      <c r="R10" s="383">
        <v>15</v>
      </c>
      <c r="S10" s="383">
        <v>18</v>
      </c>
      <c r="T10" s="364">
        <f t="shared" si="0"/>
        <v>48</v>
      </c>
      <c r="U10" s="367">
        <f t="shared" si="1"/>
        <v>0</v>
      </c>
      <c r="V10" s="367">
        <f t="shared" si="2"/>
        <v>2</v>
      </c>
      <c r="W10" s="381">
        <v>15</v>
      </c>
      <c r="X10" s="383">
        <v>15</v>
      </c>
      <c r="Y10" s="383">
        <v>18</v>
      </c>
      <c r="Z10" s="364">
        <f t="shared" si="3"/>
        <v>48</v>
      </c>
      <c r="AA10" s="367">
        <f t="shared" si="4"/>
        <v>0</v>
      </c>
      <c r="AB10" s="367">
        <f t="shared" si="5"/>
        <v>2</v>
      </c>
      <c r="AC10" s="381">
        <v>15</v>
      </c>
      <c r="AD10" s="383">
        <v>15</v>
      </c>
      <c r="AE10" s="383">
        <v>17</v>
      </c>
      <c r="AF10" s="364">
        <f t="shared" si="6"/>
        <v>47</v>
      </c>
      <c r="AG10" s="367">
        <f t="shared" si="7"/>
        <v>-1</v>
      </c>
      <c r="AH10" s="367">
        <f t="shared" si="8"/>
        <v>1</v>
      </c>
      <c r="AI10" s="381">
        <v>15</v>
      </c>
      <c r="AJ10" s="383">
        <v>15</v>
      </c>
      <c r="AK10" s="383">
        <v>17</v>
      </c>
      <c r="AL10" s="364">
        <f t="shared" si="9"/>
        <v>47</v>
      </c>
      <c r="AM10" s="367">
        <f t="shared" si="10"/>
        <v>0</v>
      </c>
      <c r="AN10" s="367">
        <f t="shared" si="11"/>
        <v>1</v>
      </c>
      <c r="AO10" s="381">
        <v>15</v>
      </c>
      <c r="AP10" s="383">
        <v>15</v>
      </c>
      <c r="AQ10" s="383">
        <v>17</v>
      </c>
      <c r="AR10" s="364">
        <f t="shared" si="12"/>
        <v>47</v>
      </c>
      <c r="AS10" s="367">
        <f t="shared" si="13"/>
        <v>0</v>
      </c>
      <c r="AT10" s="367">
        <f t="shared" si="14"/>
        <v>1</v>
      </c>
      <c r="AU10" s="381">
        <v>15</v>
      </c>
      <c r="AV10" s="383">
        <v>13</v>
      </c>
      <c r="AW10" s="383">
        <v>16</v>
      </c>
      <c r="AX10" s="364">
        <f t="shared" si="15"/>
        <v>44</v>
      </c>
      <c r="AY10" s="367">
        <f t="shared" si="16"/>
        <v>-3</v>
      </c>
      <c r="AZ10" s="367">
        <f t="shared" si="17"/>
        <v>-2</v>
      </c>
      <c r="BA10" s="381">
        <v>15</v>
      </c>
      <c r="BB10" s="383">
        <v>13</v>
      </c>
      <c r="BC10" s="383">
        <v>16</v>
      </c>
      <c r="BD10" s="364">
        <f t="shared" si="18"/>
        <v>44</v>
      </c>
      <c r="BE10" s="367">
        <f t="shared" si="19"/>
        <v>0</v>
      </c>
      <c r="BF10" s="367">
        <f t="shared" si="20"/>
        <v>-2</v>
      </c>
      <c r="BG10" s="381">
        <v>15</v>
      </c>
      <c r="BH10" s="383">
        <v>13</v>
      </c>
      <c r="BI10" s="383">
        <v>16</v>
      </c>
      <c r="BJ10" s="364">
        <f t="shared" si="21"/>
        <v>44</v>
      </c>
      <c r="BK10" s="367">
        <f t="shared" si="22"/>
        <v>0</v>
      </c>
      <c r="BL10" s="367">
        <f t="shared" si="23"/>
        <v>-2</v>
      </c>
      <c r="BM10" s="195"/>
    </row>
    <row r="11" spans="1:65">
      <c r="A11" s="180" t="s">
        <v>42</v>
      </c>
      <c r="B11" s="277">
        <v>96</v>
      </c>
      <c r="C11" s="589">
        <v>38</v>
      </c>
      <c r="D11" s="358">
        <v>21</v>
      </c>
      <c r="E11" s="358">
        <v>22</v>
      </c>
      <c r="F11" s="358">
        <v>81</v>
      </c>
      <c r="G11" s="381">
        <v>34</v>
      </c>
      <c r="H11" s="383">
        <v>18</v>
      </c>
      <c r="I11" s="383">
        <v>21</v>
      </c>
      <c r="J11" s="364">
        <v>73</v>
      </c>
      <c r="K11" s="367">
        <f t="shared" si="24"/>
        <v>-8</v>
      </c>
      <c r="L11" s="381">
        <v>36</v>
      </c>
      <c r="M11" s="383">
        <v>17</v>
      </c>
      <c r="N11" s="383">
        <v>21</v>
      </c>
      <c r="O11" s="364">
        <v>74</v>
      </c>
      <c r="P11" s="367">
        <f t="shared" si="25"/>
        <v>1</v>
      </c>
      <c r="Q11" s="381">
        <v>33</v>
      </c>
      <c r="R11" s="383">
        <v>17</v>
      </c>
      <c r="S11" s="383">
        <v>21</v>
      </c>
      <c r="T11" s="364">
        <f t="shared" si="0"/>
        <v>71</v>
      </c>
      <c r="U11" s="367">
        <f t="shared" si="1"/>
        <v>-3</v>
      </c>
      <c r="V11" s="367">
        <f t="shared" si="2"/>
        <v>-10</v>
      </c>
      <c r="W11" s="381">
        <v>31</v>
      </c>
      <c r="X11" s="383">
        <v>17</v>
      </c>
      <c r="Y11" s="383">
        <v>21</v>
      </c>
      <c r="Z11" s="364">
        <f t="shared" si="3"/>
        <v>69</v>
      </c>
      <c r="AA11" s="367">
        <f t="shared" si="4"/>
        <v>-2</v>
      </c>
      <c r="AB11" s="367">
        <f t="shared" si="5"/>
        <v>-12</v>
      </c>
      <c r="AC11" s="381">
        <v>33</v>
      </c>
      <c r="AD11" s="383">
        <v>17</v>
      </c>
      <c r="AE11" s="383">
        <v>21</v>
      </c>
      <c r="AF11" s="364">
        <f t="shared" si="6"/>
        <v>71</v>
      </c>
      <c r="AG11" s="367">
        <f t="shared" si="7"/>
        <v>2</v>
      </c>
      <c r="AH11" s="367">
        <f t="shared" si="8"/>
        <v>-10</v>
      </c>
      <c r="AI11" s="381">
        <v>33</v>
      </c>
      <c r="AJ11" s="383">
        <v>17</v>
      </c>
      <c r="AK11" s="383">
        <v>21</v>
      </c>
      <c r="AL11" s="364">
        <f t="shared" si="9"/>
        <v>71</v>
      </c>
      <c r="AM11" s="367">
        <f t="shared" si="10"/>
        <v>0</v>
      </c>
      <c r="AN11" s="367">
        <f t="shared" si="11"/>
        <v>-10</v>
      </c>
      <c r="AO11" s="381">
        <v>34</v>
      </c>
      <c r="AP11" s="383">
        <v>17</v>
      </c>
      <c r="AQ11" s="383">
        <v>20</v>
      </c>
      <c r="AR11" s="364">
        <f t="shared" si="12"/>
        <v>71</v>
      </c>
      <c r="AS11" s="367">
        <f t="shared" si="13"/>
        <v>0</v>
      </c>
      <c r="AT11" s="367">
        <f t="shared" si="14"/>
        <v>-10</v>
      </c>
      <c r="AU11" s="381">
        <v>33</v>
      </c>
      <c r="AV11" s="383">
        <v>17</v>
      </c>
      <c r="AW11" s="383">
        <v>20</v>
      </c>
      <c r="AX11" s="364">
        <f t="shared" si="15"/>
        <v>70</v>
      </c>
      <c r="AY11" s="367">
        <f t="shared" si="16"/>
        <v>-1</v>
      </c>
      <c r="AZ11" s="367">
        <f t="shared" si="17"/>
        <v>-11</v>
      </c>
      <c r="BA11" s="381">
        <v>33</v>
      </c>
      <c r="BB11" s="383">
        <v>17</v>
      </c>
      <c r="BC11" s="383">
        <v>19</v>
      </c>
      <c r="BD11" s="364">
        <f t="shared" si="18"/>
        <v>69</v>
      </c>
      <c r="BE11" s="367">
        <f t="shared" si="19"/>
        <v>-1</v>
      </c>
      <c r="BF11" s="367">
        <f t="shared" si="20"/>
        <v>-12</v>
      </c>
      <c r="BG11" s="381">
        <v>33</v>
      </c>
      <c r="BH11" s="383">
        <v>17</v>
      </c>
      <c r="BI11" s="383">
        <v>19</v>
      </c>
      <c r="BJ11" s="364">
        <f t="shared" si="21"/>
        <v>69</v>
      </c>
      <c r="BK11" s="367">
        <f t="shared" si="22"/>
        <v>0</v>
      </c>
      <c r="BL11" s="367">
        <f t="shared" si="23"/>
        <v>-12</v>
      </c>
      <c r="BM11" s="195"/>
    </row>
    <row r="12" spans="1:65">
      <c r="A12" s="358" t="s">
        <v>152</v>
      </c>
      <c r="B12" s="388"/>
      <c r="C12" s="589">
        <v>0</v>
      </c>
      <c r="D12" s="358">
        <v>0</v>
      </c>
      <c r="E12" s="358">
        <v>0</v>
      </c>
      <c r="F12" s="358">
        <v>0</v>
      </c>
      <c r="G12" s="381">
        <v>2</v>
      </c>
      <c r="H12" s="383">
        <v>0</v>
      </c>
      <c r="I12" s="383">
        <v>0</v>
      </c>
      <c r="J12" s="364">
        <v>2</v>
      </c>
      <c r="K12" s="367">
        <f t="shared" si="24"/>
        <v>2</v>
      </c>
      <c r="L12" s="381">
        <v>3</v>
      </c>
      <c r="M12" s="383">
        <v>0</v>
      </c>
      <c r="N12" s="383">
        <v>0</v>
      </c>
      <c r="O12" s="364">
        <v>3</v>
      </c>
      <c r="P12" s="367">
        <f t="shared" si="25"/>
        <v>1</v>
      </c>
      <c r="Q12" s="381">
        <v>4</v>
      </c>
      <c r="R12" s="383">
        <v>0</v>
      </c>
      <c r="S12" s="383">
        <v>0</v>
      </c>
      <c r="T12" s="364">
        <f t="shared" si="0"/>
        <v>4</v>
      </c>
      <c r="U12" s="367">
        <f t="shared" si="1"/>
        <v>1</v>
      </c>
      <c r="V12" s="367">
        <f t="shared" si="2"/>
        <v>4</v>
      </c>
      <c r="W12" s="381">
        <v>4</v>
      </c>
      <c r="X12" s="383">
        <v>0</v>
      </c>
      <c r="Y12" s="383">
        <v>0</v>
      </c>
      <c r="Z12" s="364">
        <f t="shared" si="3"/>
        <v>4</v>
      </c>
      <c r="AA12" s="367">
        <f t="shared" si="4"/>
        <v>0</v>
      </c>
      <c r="AB12" s="367">
        <f t="shared" si="5"/>
        <v>4</v>
      </c>
      <c r="AC12" s="381">
        <v>3</v>
      </c>
      <c r="AD12" s="383">
        <v>1</v>
      </c>
      <c r="AE12" s="383">
        <v>0</v>
      </c>
      <c r="AF12" s="364">
        <f t="shared" si="6"/>
        <v>4</v>
      </c>
      <c r="AG12" s="367">
        <f t="shared" si="7"/>
        <v>0</v>
      </c>
      <c r="AH12" s="367">
        <f t="shared" si="8"/>
        <v>4</v>
      </c>
      <c r="AI12" s="381">
        <v>8</v>
      </c>
      <c r="AJ12" s="383">
        <v>1</v>
      </c>
      <c r="AK12" s="383">
        <v>0</v>
      </c>
      <c r="AL12" s="364">
        <f t="shared" si="9"/>
        <v>9</v>
      </c>
      <c r="AM12" s="367">
        <f t="shared" si="10"/>
        <v>5</v>
      </c>
      <c r="AN12" s="367">
        <f t="shared" si="11"/>
        <v>9</v>
      </c>
      <c r="AO12" s="381">
        <v>8</v>
      </c>
      <c r="AP12" s="383">
        <v>1</v>
      </c>
      <c r="AQ12" s="383">
        <v>0</v>
      </c>
      <c r="AR12" s="364">
        <f t="shared" si="12"/>
        <v>9</v>
      </c>
      <c r="AS12" s="367">
        <f t="shared" si="13"/>
        <v>0</v>
      </c>
      <c r="AT12" s="367">
        <f t="shared" si="14"/>
        <v>9</v>
      </c>
      <c r="AU12" s="381">
        <v>7</v>
      </c>
      <c r="AV12" s="383">
        <v>1</v>
      </c>
      <c r="AW12" s="383">
        <v>0</v>
      </c>
      <c r="AX12" s="364">
        <f t="shared" si="15"/>
        <v>8</v>
      </c>
      <c r="AY12" s="367">
        <f t="shared" si="16"/>
        <v>-1</v>
      </c>
      <c r="AZ12" s="367">
        <f t="shared" si="17"/>
        <v>8</v>
      </c>
      <c r="BA12" s="381">
        <v>7</v>
      </c>
      <c r="BB12" s="383">
        <v>1</v>
      </c>
      <c r="BC12" s="383">
        <v>0</v>
      </c>
      <c r="BD12" s="364">
        <f t="shared" si="18"/>
        <v>8</v>
      </c>
      <c r="BE12" s="367">
        <f t="shared" si="19"/>
        <v>0</v>
      </c>
      <c r="BF12" s="367">
        <f t="shared" si="20"/>
        <v>8</v>
      </c>
      <c r="BG12" s="381">
        <v>7</v>
      </c>
      <c r="BH12" s="383">
        <v>1</v>
      </c>
      <c r="BI12" s="383">
        <v>0</v>
      </c>
      <c r="BJ12" s="364">
        <f t="shared" si="21"/>
        <v>8</v>
      </c>
      <c r="BK12" s="367">
        <f t="shared" si="22"/>
        <v>0</v>
      </c>
      <c r="BL12" s="367">
        <f t="shared" si="23"/>
        <v>8</v>
      </c>
      <c r="BM12" s="195"/>
    </row>
    <row r="13" spans="1:65">
      <c r="A13" s="180" t="s">
        <v>43</v>
      </c>
      <c r="B13" s="277">
        <v>48</v>
      </c>
      <c r="C13" s="589">
        <v>8</v>
      </c>
      <c r="D13" s="358">
        <v>10</v>
      </c>
      <c r="E13" s="358">
        <v>9</v>
      </c>
      <c r="F13" s="358">
        <v>27</v>
      </c>
      <c r="G13" s="381">
        <v>11</v>
      </c>
      <c r="H13" s="383">
        <v>10</v>
      </c>
      <c r="I13" s="383">
        <v>9</v>
      </c>
      <c r="J13" s="364">
        <v>30</v>
      </c>
      <c r="K13" s="367">
        <f t="shared" si="24"/>
        <v>3</v>
      </c>
      <c r="L13" s="381">
        <v>12</v>
      </c>
      <c r="M13" s="383">
        <v>10</v>
      </c>
      <c r="N13" s="383">
        <v>9</v>
      </c>
      <c r="O13" s="364">
        <v>31</v>
      </c>
      <c r="P13" s="367">
        <f t="shared" si="25"/>
        <v>1</v>
      </c>
      <c r="Q13" s="381">
        <v>12</v>
      </c>
      <c r="R13" s="383">
        <v>9</v>
      </c>
      <c r="S13" s="383">
        <v>9</v>
      </c>
      <c r="T13" s="364">
        <f t="shared" si="0"/>
        <v>30</v>
      </c>
      <c r="U13" s="367">
        <f t="shared" si="1"/>
        <v>-1</v>
      </c>
      <c r="V13" s="367">
        <f t="shared" si="2"/>
        <v>3</v>
      </c>
      <c r="W13" s="381">
        <v>12</v>
      </c>
      <c r="X13" s="383">
        <v>9</v>
      </c>
      <c r="Y13" s="383">
        <v>9</v>
      </c>
      <c r="Z13" s="364">
        <f t="shared" si="3"/>
        <v>30</v>
      </c>
      <c r="AA13" s="367">
        <f t="shared" si="4"/>
        <v>0</v>
      </c>
      <c r="AB13" s="367">
        <f t="shared" si="5"/>
        <v>3</v>
      </c>
      <c r="AC13" s="381">
        <v>11</v>
      </c>
      <c r="AD13" s="383">
        <v>8</v>
      </c>
      <c r="AE13" s="383">
        <v>11</v>
      </c>
      <c r="AF13" s="364">
        <f t="shared" si="6"/>
        <v>30</v>
      </c>
      <c r="AG13" s="367">
        <f t="shared" si="7"/>
        <v>0</v>
      </c>
      <c r="AH13" s="367">
        <f t="shared" si="8"/>
        <v>3</v>
      </c>
      <c r="AI13" s="381">
        <v>11</v>
      </c>
      <c r="AJ13" s="383">
        <v>7</v>
      </c>
      <c r="AK13" s="383">
        <v>10</v>
      </c>
      <c r="AL13" s="364">
        <f t="shared" si="9"/>
        <v>28</v>
      </c>
      <c r="AM13" s="367">
        <f t="shared" si="10"/>
        <v>-2</v>
      </c>
      <c r="AN13" s="367">
        <f t="shared" si="11"/>
        <v>1</v>
      </c>
      <c r="AO13" s="381">
        <v>11</v>
      </c>
      <c r="AP13" s="383">
        <v>7</v>
      </c>
      <c r="AQ13" s="383">
        <v>10</v>
      </c>
      <c r="AR13" s="364">
        <f t="shared" si="12"/>
        <v>28</v>
      </c>
      <c r="AS13" s="367">
        <f t="shared" si="13"/>
        <v>0</v>
      </c>
      <c r="AT13" s="367">
        <f t="shared" si="14"/>
        <v>1</v>
      </c>
      <c r="AU13" s="381">
        <v>11</v>
      </c>
      <c r="AV13" s="383">
        <v>7</v>
      </c>
      <c r="AW13" s="383">
        <v>10</v>
      </c>
      <c r="AX13" s="364">
        <f t="shared" si="15"/>
        <v>28</v>
      </c>
      <c r="AY13" s="367">
        <f t="shared" si="16"/>
        <v>0</v>
      </c>
      <c r="AZ13" s="367">
        <f t="shared" si="17"/>
        <v>1</v>
      </c>
      <c r="BA13" s="381">
        <v>11</v>
      </c>
      <c r="BB13" s="383">
        <v>7</v>
      </c>
      <c r="BC13" s="383">
        <v>10</v>
      </c>
      <c r="BD13" s="364">
        <f t="shared" si="18"/>
        <v>28</v>
      </c>
      <c r="BE13" s="367">
        <f t="shared" si="19"/>
        <v>0</v>
      </c>
      <c r="BF13" s="367">
        <f t="shared" si="20"/>
        <v>1</v>
      </c>
      <c r="BG13" s="381">
        <v>11</v>
      </c>
      <c r="BH13" s="383">
        <v>7</v>
      </c>
      <c r="BI13" s="383">
        <v>10</v>
      </c>
      <c r="BJ13" s="364">
        <f t="shared" si="21"/>
        <v>28</v>
      </c>
      <c r="BK13" s="367">
        <f t="shared" si="22"/>
        <v>0</v>
      </c>
      <c r="BL13" s="367">
        <f t="shared" si="23"/>
        <v>1</v>
      </c>
      <c r="BM13" s="195"/>
    </row>
    <row r="14" spans="1:65">
      <c r="A14" s="181" t="s">
        <v>148</v>
      </c>
      <c r="B14" s="402">
        <v>48</v>
      </c>
      <c r="C14" s="590">
        <v>20</v>
      </c>
      <c r="D14" s="181">
        <v>15</v>
      </c>
      <c r="E14" s="181">
        <v>11</v>
      </c>
      <c r="F14" s="181">
        <v>46</v>
      </c>
      <c r="G14" s="394">
        <v>20</v>
      </c>
      <c r="H14" s="384">
        <v>14</v>
      </c>
      <c r="I14" s="384">
        <v>10</v>
      </c>
      <c r="J14" s="365">
        <v>44</v>
      </c>
      <c r="K14" s="368">
        <f t="shared" si="24"/>
        <v>-2</v>
      </c>
      <c r="L14" s="384">
        <v>18</v>
      </c>
      <c r="M14" s="384">
        <v>14</v>
      </c>
      <c r="N14" s="384">
        <v>10</v>
      </c>
      <c r="O14" s="365">
        <v>42</v>
      </c>
      <c r="P14" s="368">
        <f t="shared" si="25"/>
        <v>-2</v>
      </c>
      <c r="Q14" s="384">
        <v>18</v>
      </c>
      <c r="R14" s="384">
        <v>14</v>
      </c>
      <c r="S14" s="384">
        <v>10</v>
      </c>
      <c r="T14" s="365">
        <f t="shared" si="0"/>
        <v>42</v>
      </c>
      <c r="U14" s="368">
        <f t="shared" si="1"/>
        <v>0</v>
      </c>
      <c r="V14" s="368">
        <f t="shared" si="2"/>
        <v>-4</v>
      </c>
      <c r="W14" s="384">
        <v>18</v>
      </c>
      <c r="X14" s="384">
        <v>14</v>
      </c>
      <c r="Y14" s="384">
        <v>10</v>
      </c>
      <c r="Z14" s="365">
        <f t="shared" si="3"/>
        <v>42</v>
      </c>
      <c r="AA14" s="368">
        <f t="shared" si="4"/>
        <v>0</v>
      </c>
      <c r="AB14" s="368">
        <f t="shared" si="5"/>
        <v>-4</v>
      </c>
      <c r="AC14" s="384">
        <v>17</v>
      </c>
      <c r="AD14" s="384">
        <v>15</v>
      </c>
      <c r="AE14" s="384">
        <v>10</v>
      </c>
      <c r="AF14" s="365">
        <f t="shared" si="6"/>
        <v>42</v>
      </c>
      <c r="AG14" s="368">
        <f t="shared" si="7"/>
        <v>0</v>
      </c>
      <c r="AH14" s="368">
        <f t="shared" si="8"/>
        <v>-4</v>
      </c>
      <c r="AI14" s="384">
        <v>17</v>
      </c>
      <c r="AJ14" s="384">
        <v>15</v>
      </c>
      <c r="AK14" s="384">
        <v>10</v>
      </c>
      <c r="AL14" s="365">
        <f t="shared" si="9"/>
        <v>42</v>
      </c>
      <c r="AM14" s="368">
        <f t="shared" si="10"/>
        <v>0</v>
      </c>
      <c r="AN14" s="368">
        <f t="shared" si="11"/>
        <v>-4</v>
      </c>
      <c r="AO14" s="384">
        <v>17</v>
      </c>
      <c r="AP14" s="384">
        <v>15</v>
      </c>
      <c r="AQ14" s="384">
        <v>10</v>
      </c>
      <c r="AR14" s="365">
        <f t="shared" si="12"/>
        <v>42</v>
      </c>
      <c r="AS14" s="368">
        <f t="shared" si="13"/>
        <v>0</v>
      </c>
      <c r="AT14" s="368">
        <f t="shared" si="14"/>
        <v>-4</v>
      </c>
      <c r="AU14" s="384">
        <v>17</v>
      </c>
      <c r="AV14" s="384">
        <v>15</v>
      </c>
      <c r="AW14" s="384">
        <v>10</v>
      </c>
      <c r="AX14" s="365">
        <f t="shared" si="15"/>
        <v>42</v>
      </c>
      <c r="AY14" s="368">
        <f t="shared" si="16"/>
        <v>0</v>
      </c>
      <c r="AZ14" s="368">
        <f t="shared" si="17"/>
        <v>-4</v>
      </c>
      <c r="BA14" s="384">
        <v>17</v>
      </c>
      <c r="BB14" s="384">
        <v>15</v>
      </c>
      <c r="BC14" s="384">
        <v>10</v>
      </c>
      <c r="BD14" s="365">
        <f t="shared" si="18"/>
        <v>42</v>
      </c>
      <c r="BE14" s="368">
        <f t="shared" si="19"/>
        <v>0</v>
      </c>
      <c r="BF14" s="368">
        <f t="shared" si="20"/>
        <v>-4</v>
      </c>
      <c r="BG14" s="384">
        <v>17</v>
      </c>
      <c r="BH14" s="384">
        <v>15</v>
      </c>
      <c r="BI14" s="384">
        <v>10</v>
      </c>
      <c r="BJ14" s="365">
        <f t="shared" si="21"/>
        <v>42</v>
      </c>
      <c r="BK14" s="368">
        <f t="shared" si="22"/>
        <v>0</v>
      </c>
      <c r="BL14" s="368">
        <f t="shared" si="23"/>
        <v>-4</v>
      </c>
      <c r="BM14" s="195"/>
    </row>
    <row r="15" spans="1:65">
      <c r="A15" s="180" t="s">
        <v>44</v>
      </c>
      <c r="B15" s="277">
        <v>48</v>
      </c>
      <c r="C15" s="589">
        <v>16</v>
      </c>
      <c r="D15" s="358">
        <v>16</v>
      </c>
      <c r="E15" s="358">
        <v>14</v>
      </c>
      <c r="F15" s="358">
        <v>46</v>
      </c>
      <c r="G15" s="381">
        <v>16</v>
      </c>
      <c r="H15" s="383">
        <v>15</v>
      </c>
      <c r="I15" s="383">
        <v>13</v>
      </c>
      <c r="J15" s="363">
        <v>44</v>
      </c>
      <c r="K15" s="367">
        <f t="shared" si="24"/>
        <v>-2</v>
      </c>
      <c r="L15" s="381">
        <v>16</v>
      </c>
      <c r="M15" s="383">
        <v>15</v>
      </c>
      <c r="N15" s="383">
        <v>13</v>
      </c>
      <c r="O15" s="364">
        <v>44</v>
      </c>
      <c r="P15" s="367">
        <f t="shared" si="25"/>
        <v>0</v>
      </c>
      <c r="Q15" s="381">
        <v>15</v>
      </c>
      <c r="R15" s="383">
        <v>15</v>
      </c>
      <c r="S15" s="383">
        <v>13</v>
      </c>
      <c r="T15" s="364">
        <f t="shared" si="0"/>
        <v>43</v>
      </c>
      <c r="U15" s="367">
        <f t="shared" si="1"/>
        <v>-1</v>
      </c>
      <c r="V15" s="367">
        <f t="shared" si="2"/>
        <v>-3</v>
      </c>
      <c r="W15" s="381">
        <v>16</v>
      </c>
      <c r="X15" s="383">
        <v>15</v>
      </c>
      <c r="Y15" s="383">
        <v>13</v>
      </c>
      <c r="Z15" s="364">
        <f t="shared" si="3"/>
        <v>44</v>
      </c>
      <c r="AA15" s="367">
        <f t="shared" si="4"/>
        <v>1</v>
      </c>
      <c r="AB15" s="367">
        <f t="shared" si="5"/>
        <v>-2</v>
      </c>
      <c r="AC15" s="381">
        <v>15</v>
      </c>
      <c r="AD15" s="383">
        <v>14</v>
      </c>
      <c r="AE15" s="383">
        <v>14</v>
      </c>
      <c r="AF15" s="364">
        <f t="shared" si="6"/>
        <v>43</v>
      </c>
      <c r="AG15" s="367">
        <f t="shared" si="7"/>
        <v>-1</v>
      </c>
      <c r="AH15" s="367">
        <f t="shared" si="8"/>
        <v>-3</v>
      </c>
      <c r="AI15" s="381">
        <v>15</v>
      </c>
      <c r="AJ15" s="383">
        <v>14</v>
      </c>
      <c r="AK15" s="383">
        <v>13</v>
      </c>
      <c r="AL15" s="364">
        <f t="shared" si="9"/>
        <v>42</v>
      </c>
      <c r="AM15" s="367">
        <f t="shared" si="10"/>
        <v>-1</v>
      </c>
      <c r="AN15" s="367">
        <f t="shared" si="11"/>
        <v>-4</v>
      </c>
      <c r="AO15" s="381">
        <v>15</v>
      </c>
      <c r="AP15" s="383">
        <v>14</v>
      </c>
      <c r="AQ15" s="383">
        <v>13</v>
      </c>
      <c r="AR15" s="364">
        <f t="shared" si="12"/>
        <v>42</v>
      </c>
      <c r="AS15" s="367">
        <f t="shared" si="13"/>
        <v>0</v>
      </c>
      <c r="AT15" s="367">
        <f t="shared" si="14"/>
        <v>-4</v>
      </c>
      <c r="AU15" s="381">
        <v>16</v>
      </c>
      <c r="AV15" s="383">
        <v>13</v>
      </c>
      <c r="AW15" s="383">
        <v>13</v>
      </c>
      <c r="AX15" s="364">
        <f t="shared" si="15"/>
        <v>42</v>
      </c>
      <c r="AY15" s="367">
        <f t="shared" si="16"/>
        <v>0</v>
      </c>
      <c r="AZ15" s="367">
        <f t="shared" si="17"/>
        <v>-4</v>
      </c>
      <c r="BA15" s="381">
        <v>16</v>
      </c>
      <c r="BB15" s="383">
        <v>13</v>
      </c>
      <c r="BC15" s="383">
        <v>13</v>
      </c>
      <c r="BD15" s="364">
        <f t="shared" si="18"/>
        <v>42</v>
      </c>
      <c r="BE15" s="367">
        <f t="shared" si="19"/>
        <v>0</v>
      </c>
      <c r="BF15" s="367">
        <f t="shared" si="20"/>
        <v>-4</v>
      </c>
      <c r="BG15" s="381">
        <v>16</v>
      </c>
      <c r="BH15" s="383">
        <v>13</v>
      </c>
      <c r="BI15" s="383">
        <v>13</v>
      </c>
      <c r="BJ15" s="364">
        <f t="shared" si="21"/>
        <v>42</v>
      </c>
      <c r="BK15" s="367">
        <f t="shared" si="22"/>
        <v>0</v>
      </c>
      <c r="BL15" s="367">
        <f t="shared" si="23"/>
        <v>-4</v>
      </c>
      <c r="BM15" s="195"/>
    </row>
    <row r="16" spans="1:65">
      <c r="A16" s="180" t="s">
        <v>45</v>
      </c>
      <c r="B16" s="277">
        <v>48</v>
      </c>
      <c r="C16" s="589">
        <v>10</v>
      </c>
      <c r="D16" s="358">
        <v>10</v>
      </c>
      <c r="E16" s="358">
        <v>4</v>
      </c>
      <c r="F16" s="358">
        <v>24</v>
      </c>
      <c r="G16" s="381">
        <v>9</v>
      </c>
      <c r="H16" s="383">
        <v>9</v>
      </c>
      <c r="I16" s="383">
        <v>4</v>
      </c>
      <c r="J16" s="364">
        <v>22</v>
      </c>
      <c r="K16" s="367">
        <f t="shared" si="24"/>
        <v>-2</v>
      </c>
      <c r="L16" s="381">
        <v>8</v>
      </c>
      <c r="M16" s="383">
        <v>9</v>
      </c>
      <c r="N16" s="383">
        <v>4</v>
      </c>
      <c r="O16" s="364">
        <v>21</v>
      </c>
      <c r="P16" s="367">
        <f t="shared" si="25"/>
        <v>-1</v>
      </c>
      <c r="Q16" s="381">
        <v>8</v>
      </c>
      <c r="R16" s="383">
        <v>9</v>
      </c>
      <c r="S16" s="383">
        <v>4</v>
      </c>
      <c r="T16" s="364">
        <f t="shared" si="0"/>
        <v>21</v>
      </c>
      <c r="U16" s="367">
        <f t="shared" si="1"/>
        <v>0</v>
      </c>
      <c r="V16" s="367">
        <f t="shared" si="2"/>
        <v>-3</v>
      </c>
      <c r="W16" s="381">
        <v>8</v>
      </c>
      <c r="X16" s="383">
        <v>8</v>
      </c>
      <c r="Y16" s="383">
        <v>4</v>
      </c>
      <c r="Z16" s="364">
        <f t="shared" si="3"/>
        <v>20</v>
      </c>
      <c r="AA16" s="367">
        <f t="shared" si="4"/>
        <v>-1</v>
      </c>
      <c r="AB16" s="367">
        <f t="shared" si="5"/>
        <v>-4</v>
      </c>
      <c r="AC16" s="381">
        <v>7</v>
      </c>
      <c r="AD16" s="383">
        <v>5</v>
      </c>
      <c r="AE16" s="383">
        <v>4</v>
      </c>
      <c r="AF16" s="364">
        <f t="shared" si="6"/>
        <v>16</v>
      </c>
      <c r="AG16" s="367">
        <f t="shared" si="7"/>
        <v>-4</v>
      </c>
      <c r="AH16" s="367">
        <f t="shared" si="8"/>
        <v>-8</v>
      </c>
      <c r="AI16" s="381">
        <v>8</v>
      </c>
      <c r="AJ16" s="383">
        <v>5</v>
      </c>
      <c r="AK16" s="383">
        <v>4</v>
      </c>
      <c r="AL16" s="364">
        <f t="shared" si="9"/>
        <v>17</v>
      </c>
      <c r="AM16" s="367">
        <f t="shared" si="10"/>
        <v>1</v>
      </c>
      <c r="AN16" s="367">
        <f t="shared" si="11"/>
        <v>-7</v>
      </c>
      <c r="AO16" s="381">
        <v>9</v>
      </c>
      <c r="AP16" s="383">
        <v>5</v>
      </c>
      <c r="AQ16" s="383">
        <v>4</v>
      </c>
      <c r="AR16" s="364">
        <f t="shared" si="12"/>
        <v>18</v>
      </c>
      <c r="AS16" s="367">
        <f t="shared" si="13"/>
        <v>1</v>
      </c>
      <c r="AT16" s="367">
        <f t="shared" si="14"/>
        <v>-6</v>
      </c>
      <c r="AU16" s="381">
        <v>9</v>
      </c>
      <c r="AV16" s="383">
        <v>5</v>
      </c>
      <c r="AW16" s="383">
        <v>4</v>
      </c>
      <c r="AX16" s="364">
        <f t="shared" si="15"/>
        <v>18</v>
      </c>
      <c r="AY16" s="367">
        <f t="shared" si="16"/>
        <v>0</v>
      </c>
      <c r="AZ16" s="367">
        <f t="shared" si="17"/>
        <v>-6</v>
      </c>
      <c r="BA16" s="381">
        <v>9</v>
      </c>
      <c r="BB16" s="383">
        <v>5</v>
      </c>
      <c r="BC16" s="383">
        <v>4</v>
      </c>
      <c r="BD16" s="364">
        <f t="shared" si="18"/>
        <v>18</v>
      </c>
      <c r="BE16" s="367">
        <f t="shared" si="19"/>
        <v>0</v>
      </c>
      <c r="BF16" s="367">
        <f t="shared" si="20"/>
        <v>-6</v>
      </c>
      <c r="BG16" s="381">
        <v>9</v>
      </c>
      <c r="BH16" s="383">
        <v>5</v>
      </c>
      <c r="BI16" s="383">
        <v>4</v>
      </c>
      <c r="BJ16" s="364">
        <f t="shared" si="21"/>
        <v>18</v>
      </c>
      <c r="BK16" s="367">
        <f t="shared" si="22"/>
        <v>0</v>
      </c>
      <c r="BL16" s="367">
        <f t="shared" si="23"/>
        <v>-6</v>
      </c>
      <c r="BM16" s="195"/>
    </row>
    <row r="17" spans="1:65">
      <c r="A17" s="180" t="s">
        <v>168</v>
      </c>
      <c r="B17" s="277">
        <v>48</v>
      </c>
      <c r="C17" s="589">
        <v>22</v>
      </c>
      <c r="D17" s="358">
        <v>10</v>
      </c>
      <c r="E17" s="358">
        <v>1</v>
      </c>
      <c r="F17" s="358">
        <v>33</v>
      </c>
      <c r="G17" s="381">
        <v>25</v>
      </c>
      <c r="H17" s="383">
        <v>9</v>
      </c>
      <c r="I17" s="383">
        <v>1</v>
      </c>
      <c r="J17" s="364">
        <v>35</v>
      </c>
      <c r="K17" s="367">
        <f t="shared" si="24"/>
        <v>2</v>
      </c>
      <c r="L17" s="381">
        <v>25</v>
      </c>
      <c r="M17" s="383">
        <v>8</v>
      </c>
      <c r="N17" s="383">
        <v>1</v>
      </c>
      <c r="O17" s="364">
        <v>34</v>
      </c>
      <c r="P17" s="367">
        <f t="shared" si="25"/>
        <v>-1</v>
      </c>
      <c r="Q17" s="381">
        <v>25</v>
      </c>
      <c r="R17" s="383">
        <v>8</v>
      </c>
      <c r="S17" s="383">
        <v>1</v>
      </c>
      <c r="T17" s="364">
        <f t="shared" si="0"/>
        <v>34</v>
      </c>
      <c r="U17" s="367">
        <f t="shared" si="1"/>
        <v>0</v>
      </c>
      <c r="V17" s="367">
        <f t="shared" si="2"/>
        <v>1</v>
      </c>
      <c r="W17" s="381">
        <v>24</v>
      </c>
      <c r="X17" s="383">
        <v>8</v>
      </c>
      <c r="Y17" s="383">
        <v>1</v>
      </c>
      <c r="Z17" s="364">
        <f t="shared" si="3"/>
        <v>33</v>
      </c>
      <c r="AA17" s="367">
        <f t="shared" si="4"/>
        <v>-1</v>
      </c>
      <c r="AB17" s="367">
        <f t="shared" si="5"/>
        <v>0</v>
      </c>
      <c r="AC17" s="381">
        <v>24</v>
      </c>
      <c r="AD17" s="383">
        <v>9</v>
      </c>
      <c r="AE17" s="383">
        <v>1</v>
      </c>
      <c r="AF17" s="364">
        <f t="shared" si="6"/>
        <v>34</v>
      </c>
      <c r="AG17" s="367">
        <f t="shared" si="7"/>
        <v>1</v>
      </c>
      <c r="AH17" s="367">
        <f t="shared" si="8"/>
        <v>1</v>
      </c>
      <c r="AI17" s="381">
        <v>23</v>
      </c>
      <c r="AJ17" s="383">
        <v>9</v>
      </c>
      <c r="AK17" s="383">
        <v>1</v>
      </c>
      <c r="AL17" s="364">
        <f t="shared" si="9"/>
        <v>33</v>
      </c>
      <c r="AM17" s="367">
        <f t="shared" si="10"/>
        <v>-1</v>
      </c>
      <c r="AN17" s="367">
        <f t="shared" si="11"/>
        <v>0</v>
      </c>
      <c r="AO17" s="381">
        <v>23</v>
      </c>
      <c r="AP17" s="383">
        <v>9</v>
      </c>
      <c r="AQ17" s="383">
        <v>1</v>
      </c>
      <c r="AR17" s="364">
        <f t="shared" si="12"/>
        <v>33</v>
      </c>
      <c r="AS17" s="367">
        <f t="shared" si="13"/>
        <v>0</v>
      </c>
      <c r="AT17" s="367">
        <f t="shared" si="14"/>
        <v>0</v>
      </c>
      <c r="AU17" s="381">
        <v>24</v>
      </c>
      <c r="AV17" s="383">
        <v>8</v>
      </c>
      <c r="AW17" s="383">
        <v>1</v>
      </c>
      <c r="AX17" s="364">
        <f t="shared" si="15"/>
        <v>33</v>
      </c>
      <c r="AY17" s="367">
        <f t="shared" si="16"/>
        <v>0</v>
      </c>
      <c r="AZ17" s="367">
        <f t="shared" si="17"/>
        <v>0</v>
      </c>
      <c r="BA17" s="381">
        <v>24</v>
      </c>
      <c r="BB17" s="383">
        <v>8</v>
      </c>
      <c r="BC17" s="383">
        <v>1</v>
      </c>
      <c r="BD17" s="364">
        <f t="shared" si="18"/>
        <v>33</v>
      </c>
      <c r="BE17" s="367">
        <f t="shared" si="19"/>
        <v>0</v>
      </c>
      <c r="BF17" s="367">
        <f t="shared" si="20"/>
        <v>0</v>
      </c>
      <c r="BG17" s="381">
        <v>24</v>
      </c>
      <c r="BH17" s="383">
        <v>8</v>
      </c>
      <c r="BI17" s="383">
        <v>1</v>
      </c>
      <c r="BJ17" s="364">
        <f t="shared" si="21"/>
        <v>33</v>
      </c>
      <c r="BK17" s="367">
        <f t="shared" si="22"/>
        <v>0</v>
      </c>
      <c r="BL17" s="367">
        <f t="shared" si="23"/>
        <v>0</v>
      </c>
      <c r="BM17" s="195"/>
    </row>
    <row r="18" spans="1:65">
      <c r="A18" s="180" t="s">
        <v>46</v>
      </c>
      <c r="B18" s="277">
        <v>48</v>
      </c>
      <c r="C18" s="589">
        <v>8</v>
      </c>
      <c r="D18" s="358">
        <v>13</v>
      </c>
      <c r="E18" s="358">
        <v>9</v>
      </c>
      <c r="F18" s="358">
        <v>30</v>
      </c>
      <c r="G18" s="381">
        <v>9</v>
      </c>
      <c r="H18" s="383">
        <v>12</v>
      </c>
      <c r="I18" s="383">
        <v>9</v>
      </c>
      <c r="J18" s="364">
        <v>30</v>
      </c>
      <c r="K18" s="367">
        <f t="shared" si="24"/>
        <v>0</v>
      </c>
      <c r="L18" s="381">
        <v>10</v>
      </c>
      <c r="M18" s="383">
        <v>12</v>
      </c>
      <c r="N18" s="383">
        <v>9</v>
      </c>
      <c r="O18" s="364">
        <v>31</v>
      </c>
      <c r="P18" s="367">
        <f t="shared" si="25"/>
        <v>1</v>
      </c>
      <c r="Q18" s="381">
        <v>10</v>
      </c>
      <c r="R18" s="383">
        <v>12</v>
      </c>
      <c r="S18" s="383">
        <v>9</v>
      </c>
      <c r="T18" s="364">
        <f t="shared" si="0"/>
        <v>31</v>
      </c>
      <c r="U18" s="367">
        <f t="shared" si="1"/>
        <v>0</v>
      </c>
      <c r="V18" s="367">
        <f t="shared" si="2"/>
        <v>1</v>
      </c>
      <c r="W18" s="381">
        <v>10</v>
      </c>
      <c r="X18" s="383">
        <v>12</v>
      </c>
      <c r="Y18" s="383">
        <v>9</v>
      </c>
      <c r="Z18" s="364">
        <f t="shared" si="3"/>
        <v>31</v>
      </c>
      <c r="AA18" s="367">
        <f t="shared" si="4"/>
        <v>0</v>
      </c>
      <c r="AB18" s="367">
        <f t="shared" si="5"/>
        <v>1</v>
      </c>
      <c r="AC18" s="381">
        <v>12</v>
      </c>
      <c r="AD18" s="383">
        <v>12</v>
      </c>
      <c r="AE18" s="383">
        <v>9</v>
      </c>
      <c r="AF18" s="364">
        <f t="shared" si="6"/>
        <v>33</v>
      </c>
      <c r="AG18" s="367">
        <f t="shared" si="7"/>
        <v>2</v>
      </c>
      <c r="AH18" s="367">
        <f t="shared" si="8"/>
        <v>3</v>
      </c>
      <c r="AI18" s="381">
        <v>13</v>
      </c>
      <c r="AJ18" s="383">
        <v>12</v>
      </c>
      <c r="AK18" s="383">
        <v>9</v>
      </c>
      <c r="AL18" s="364">
        <f t="shared" si="9"/>
        <v>34</v>
      </c>
      <c r="AM18" s="367">
        <f t="shared" si="10"/>
        <v>1</v>
      </c>
      <c r="AN18" s="367">
        <f t="shared" si="11"/>
        <v>4</v>
      </c>
      <c r="AO18" s="381">
        <v>12</v>
      </c>
      <c r="AP18" s="383">
        <v>12</v>
      </c>
      <c r="AQ18" s="383">
        <v>9</v>
      </c>
      <c r="AR18" s="364">
        <f t="shared" si="12"/>
        <v>33</v>
      </c>
      <c r="AS18" s="367">
        <f t="shared" si="13"/>
        <v>-1</v>
      </c>
      <c r="AT18" s="367">
        <f t="shared" si="14"/>
        <v>3</v>
      </c>
      <c r="AU18" s="381">
        <v>12</v>
      </c>
      <c r="AV18" s="383">
        <v>12</v>
      </c>
      <c r="AW18" s="383">
        <v>9</v>
      </c>
      <c r="AX18" s="364">
        <f t="shared" si="15"/>
        <v>33</v>
      </c>
      <c r="AY18" s="367">
        <f t="shared" si="16"/>
        <v>0</v>
      </c>
      <c r="AZ18" s="367">
        <f t="shared" si="17"/>
        <v>3</v>
      </c>
      <c r="BA18" s="381">
        <v>12</v>
      </c>
      <c r="BB18" s="383">
        <v>12</v>
      </c>
      <c r="BC18" s="383">
        <v>9</v>
      </c>
      <c r="BD18" s="364">
        <f t="shared" si="18"/>
        <v>33</v>
      </c>
      <c r="BE18" s="367">
        <f t="shared" si="19"/>
        <v>0</v>
      </c>
      <c r="BF18" s="367">
        <f t="shared" si="20"/>
        <v>3</v>
      </c>
      <c r="BG18" s="381">
        <v>12</v>
      </c>
      <c r="BH18" s="383">
        <v>11</v>
      </c>
      <c r="BI18" s="383">
        <v>8</v>
      </c>
      <c r="BJ18" s="364">
        <f t="shared" si="21"/>
        <v>31</v>
      </c>
      <c r="BK18" s="367">
        <f t="shared" si="22"/>
        <v>-2</v>
      </c>
      <c r="BL18" s="367">
        <f t="shared" si="23"/>
        <v>1</v>
      </c>
      <c r="BM18" s="195"/>
    </row>
    <row r="19" spans="1:65">
      <c r="A19" s="181" t="s">
        <v>47</v>
      </c>
      <c r="B19" s="402">
        <v>48</v>
      </c>
      <c r="C19" s="590">
        <v>18</v>
      </c>
      <c r="D19" s="181">
        <v>15</v>
      </c>
      <c r="E19" s="181">
        <v>15</v>
      </c>
      <c r="F19" s="181">
        <v>48</v>
      </c>
      <c r="G19" s="394">
        <v>19</v>
      </c>
      <c r="H19" s="384">
        <v>14</v>
      </c>
      <c r="I19" s="384">
        <v>15</v>
      </c>
      <c r="J19" s="365">
        <v>48</v>
      </c>
      <c r="K19" s="368">
        <f t="shared" si="24"/>
        <v>0</v>
      </c>
      <c r="L19" s="384">
        <v>19</v>
      </c>
      <c r="M19" s="384">
        <v>13</v>
      </c>
      <c r="N19" s="384">
        <v>15</v>
      </c>
      <c r="O19" s="365">
        <v>47</v>
      </c>
      <c r="P19" s="368">
        <f t="shared" si="25"/>
        <v>-1</v>
      </c>
      <c r="Q19" s="384">
        <v>19</v>
      </c>
      <c r="R19" s="384">
        <v>13</v>
      </c>
      <c r="S19" s="384">
        <v>15</v>
      </c>
      <c r="T19" s="365">
        <f t="shared" si="0"/>
        <v>47</v>
      </c>
      <c r="U19" s="368">
        <f t="shared" si="1"/>
        <v>0</v>
      </c>
      <c r="V19" s="368">
        <f t="shared" si="2"/>
        <v>-1</v>
      </c>
      <c r="W19" s="384">
        <v>19</v>
      </c>
      <c r="X19" s="384">
        <v>13</v>
      </c>
      <c r="Y19" s="384">
        <v>15</v>
      </c>
      <c r="Z19" s="365">
        <f t="shared" si="3"/>
        <v>47</v>
      </c>
      <c r="AA19" s="368">
        <f t="shared" si="4"/>
        <v>0</v>
      </c>
      <c r="AB19" s="368">
        <f t="shared" si="5"/>
        <v>-1</v>
      </c>
      <c r="AC19" s="384">
        <v>16</v>
      </c>
      <c r="AD19" s="384">
        <v>15</v>
      </c>
      <c r="AE19" s="384">
        <v>15</v>
      </c>
      <c r="AF19" s="365">
        <f t="shared" si="6"/>
        <v>46</v>
      </c>
      <c r="AG19" s="368">
        <f t="shared" si="7"/>
        <v>-1</v>
      </c>
      <c r="AH19" s="368">
        <f t="shared" si="8"/>
        <v>-2</v>
      </c>
      <c r="AI19" s="384">
        <v>16</v>
      </c>
      <c r="AJ19" s="384">
        <v>14</v>
      </c>
      <c r="AK19" s="384">
        <v>15</v>
      </c>
      <c r="AL19" s="365">
        <f t="shared" si="9"/>
        <v>45</v>
      </c>
      <c r="AM19" s="368">
        <f t="shared" si="10"/>
        <v>-1</v>
      </c>
      <c r="AN19" s="368">
        <f t="shared" si="11"/>
        <v>-3</v>
      </c>
      <c r="AO19" s="384">
        <v>16</v>
      </c>
      <c r="AP19" s="384">
        <v>14</v>
      </c>
      <c r="AQ19" s="384">
        <v>15</v>
      </c>
      <c r="AR19" s="365">
        <f t="shared" si="12"/>
        <v>45</v>
      </c>
      <c r="AS19" s="368">
        <f t="shared" si="13"/>
        <v>0</v>
      </c>
      <c r="AT19" s="368">
        <f t="shared" si="14"/>
        <v>-3</v>
      </c>
      <c r="AU19" s="384">
        <v>16</v>
      </c>
      <c r="AV19" s="384">
        <v>14</v>
      </c>
      <c r="AW19" s="384">
        <v>15</v>
      </c>
      <c r="AX19" s="365">
        <f t="shared" si="15"/>
        <v>45</v>
      </c>
      <c r="AY19" s="368">
        <f t="shared" si="16"/>
        <v>0</v>
      </c>
      <c r="AZ19" s="368">
        <f t="shared" si="17"/>
        <v>-3</v>
      </c>
      <c r="BA19" s="384">
        <v>17</v>
      </c>
      <c r="BB19" s="384">
        <v>13</v>
      </c>
      <c r="BC19" s="384">
        <v>15</v>
      </c>
      <c r="BD19" s="365">
        <f t="shared" si="18"/>
        <v>45</v>
      </c>
      <c r="BE19" s="368">
        <f t="shared" si="19"/>
        <v>0</v>
      </c>
      <c r="BF19" s="368">
        <f t="shared" si="20"/>
        <v>-3</v>
      </c>
      <c r="BG19" s="384">
        <v>17</v>
      </c>
      <c r="BH19" s="384">
        <v>13</v>
      </c>
      <c r="BI19" s="384">
        <v>15</v>
      </c>
      <c r="BJ19" s="365">
        <f t="shared" si="21"/>
        <v>45</v>
      </c>
      <c r="BK19" s="368">
        <f t="shared" si="22"/>
        <v>0</v>
      </c>
      <c r="BL19" s="368">
        <f t="shared" si="23"/>
        <v>-3</v>
      </c>
      <c r="BM19" s="195"/>
    </row>
    <row r="20" spans="1:65">
      <c r="A20" s="180" t="s">
        <v>48</v>
      </c>
      <c r="B20" s="277">
        <v>48</v>
      </c>
      <c r="C20" s="589">
        <v>17</v>
      </c>
      <c r="D20" s="358">
        <v>17</v>
      </c>
      <c r="E20" s="358">
        <v>12</v>
      </c>
      <c r="F20" s="358">
        <v>46</v>
      </c>
      <c r="G20" s="381">
        <v>20</v>
      </c>
      <c r="H20" s="383">
        <v>17</v>
      </c>
      <c r="I20" s="383">
        <v>12</v>
      </c>
      <c r="J20" s="363">
        <v>49</v>
      </c>
      <c r="K20" s="367">
        <f t="shared" si="24"/>
        <v>3</v>
      </c>
      <c r="L20" s="381">
        <v>20</v>
      </c>
      <c r="M20" s="383">
        <v>16</v>
      </c>
      <c r="N20" s="383">
        <v>12</v>
      </c>
      <c r="O20" s="379">
        <v>48</v>
      </c>
      <c r="P20" s="367">
        <f t="shared" si="25"/>
        <v>-1</v>
      </c>
      <c r="Q20" s="381">
        <v>20</v>
      </c>
      <c r="R20" s="383">
        <v>15</v>
      </c>
      <c r="S20" s="383">
        <v>12</v>
      </c>
      <c r="T20" s="364">
        <f t="shared" si="0"/>
        <v>47</v>
      </c>
      <c r="U20" s="367">
        <f t="shared" si="1"/>
        <v>-1</v>
      </c>
      <c r="V20" s="367">
        <f t="shared" si="2"/>
        <v>1</v>
      </c>
      <c r="W20" s="381">
        <v>19</v>
      </c>
      <c r="X20" s="383">
        <v>15</v>
      </c>
      <c r="Y20" s="383">
        <v>12</v>
      </c>
      <c r="Z20" s="364">
        <f t="shared" si="3"/>
        <v>46</v>
      </c>
      <c r="AA20" s="367">
        <f t="shared" si="4"/>
        <v>-1</v>
      </c>
      <c r="AB20" s="367">
        <f t="shared" si="5"/>
        <v>0</v>
      </c>
      <c r="AC20" s="381">
        <v>19</v>
      </c>
      <c r="AD20" s="383">
        <v>15</v>
      </c>
      <c r="AE20" s="383">
        <v>12</v>
      </c>
      <c r="AF20" s="364">
        <f t="shared" si="6"/>
        <v>46</v>
      </c>
      <c r="AG20" s="367">
        <f t="shared" si="7"/>
        <v>0</v>
      </c>
      <c r="AH20" s="367">
        <f t="shared" si="8"/>
        <v>0</v>
      </c>
      <c r="AI20" s="381">
        <v>18</v>
      </c>
      <c r="AJ20" s="383">
        <v>15</v>
      </c>
      <c r="AK20" s="383">
        <v>12</v>
      </c>
      <c r="AL20" s="364">
        <f t="shared" si="9"/>
        <v>45</v>
      </c>
      <c r="AM20" s="367">
        <f t="shared" si="10"/>
        <v>-1</v>
      </c>
      <c r="AN20" s="367">
        <f t="shared" si="11"/>
        <v>-1</v>
      </c>
      <c r="AO20" s="381">
        <v>18</v>
      </c>
      <c r="AP20" s="383">
        <v>15</v>
      </c>
      <c r="AQ20" s="383">
        <v>12</v>
      </c>
      <c r="AR20" s="364">
        <f t="shared" si="12"/>
        <v>45</v>
      </c>
      <c r="AS20" s="367">
        <f t="shared" si="13"/>
        <v>0</v>
      </c>
      <c r="AT20" s="367">
        <f t="shared" si="14"/>
        <v>-1</v>
      </c>
      <c r="AU20" s="381">
        <v>18</v>
      </c>
      <c r="AV20" s="383">
        <v>14</v>
      </c>
      <c r="AW20" s="383">
        <v>11</v>
      </c>
      <c r="AX20" s="364">
        <f t="shared" si="15"/>
        <v>43</v>
      </c>
      <c r="AY20" s="367">
        <f t="shared" si="16"/>
        <v>-2</v>
      </c>
      <c r="AZ20" s="367">
        <f t="shared" si="17"/>
        <v>-3</v>
      </c>
      <c r="BA20" s="381">
        <v>18</v>
      </c>
      <c r="BB20" s="383">
        <v>14</v>
      </c>
      <c r="BC20" s="383">
        <v>11</v>
      </c>
      <c r="BD20" s="364">
        <f t="shared" si="18"/>
        <v>43</v>
      </c>
      <c r="BE20" s="367">
        <f t="shared" si="19"/>
        <v>0</v>
      </c>
      <c r="BF20" s="367">
        <f t="shared" si="20"/>
        <v>-3</v>
      </c>
      <c r="BG20" s="381">
        <v>18</v>
      </c>
      <c r="BH20" s="383">
        <v>14</v>
      </c>
      <c r="BI20" s="383">
        <v>11</v>
      </c>
      <c r="BJ20" s="364">
        <f t="shared" si="21"/>
        <v>43</v>
      </c>
      <c r="BK20" s="367">
        <f t="shared" si="22"/>
        <v>0</v>
      </c>
      <c r="BL20" s="367">
        <f t="shared" si="23"/>
        <v>-3</v>
      </c>
      <c r="BM20" s="195"/>
    </row>
    <row r="21" spans="1:65">
      <c r="A21" s="180" t="s">
        <v>57</v>
      </c>
      <c r="B21" s="277">
        <v>48</v>
      </c>
      <c r="C21" s="589">
        <v>31</v>
      </c>
      <c r="D21" s="358">
        <v>0</v>
      </c>
      <c r="E21" s="358">
        <v>0</v>
      </c>
      <c r="F21" s="358">
        <v>31</v>
      </c>
      <c r="G21" s="381">
        <v>32</v>
      </c>
      <c r="H21" s="383">
        <v>0</v>
      </c>
      <c r="I21" s="383">
        <v>0</v>
      </c>
      <c r="J21" s="364">
        <v>32</v>
      </c>
      <c r="K21" s="367">
        <f t="shared" si="24"/>
        <v>1</v>
      </c>
      <c r="L21" s="381">
        <v>32</v>
      </c>
      <c r="M21" s="383">
        <v>0</v>
      </c>
      <c r="N21" s="383">
        <v>0</v>
      </c>
      <c r="O21" s="379">
        <v>32</v>
      </c>
      <c r="P21" s="367">
        <f t="shared" si="25"/>
        <v>0</v>
      </c>
      <c r="Q21" s="381">
        <v>32</v>
      </c>
      <c r="R21" s="383">
        <v>0</v>
      </c>
      <c r="S21" s="383">
        <v>0</v>
      </c>
      <c r="T21" s="364">
        <f t="shared" si="0"/>
        <v>32</v>
      </c>
      <c r="U21" s="367">
        <f t="shared" si="1"/>
        <v>0</v>
      </c>
      <c r="V21" s="367">
        <f t="shared" si="2"/>
        <v>1</v>
      </c>
      <c r="W21" s="381">
        <v>32</v>
      </c>
      <c r="X21" s="383">
        <v>0</v>
      </c>
      <c r="Y21" s="383">
        <v>0</v>
      </c>
      <c r="Z21" s="364">
        <f t="shared" si="3"/>
        <v>32</v>
      </c>
      <c r="AA21" s="367">
        <f t="shared" si="4"/>
        <v>0</v>
      </c>
      <c r="AB21" s="367">
        <f t="shared" si="5"/>
        <v>1</v>
      </c>
      <c r="AC21" s="381">
        <v>32</v>
      </c>
      <c r="AD21" s="383">
        <v>0</v>
      </c>
      <c r="AE21" s="383">
        <v>0</v>
      </c>
      <c r="AF21" s="364">
        <f t="shared" si="6"/>
        <v>32</v>
      </c>
      <c r="AG21" s="367">
        <f t="shared" si="7"/>
        <v>0</v>
      </c>
      <c r="AH21" s="367">
        <f t="shared" si="8"/>
        <v>1</v>
      </c>
      <c r="AI21" s="381">
        <v>29</v>
      </c>
      <c r="AJ21" s="383">
        <v>0</v>
      </c>
      <c r="AK21" s="383">
        <v>0</v>
      </c>
      <c r="AL21" s="364">
        <f t="shared" si="9"/>
        <v>29</v>
      </c>
      <c r="AM21" s="367">
        <f t="shared" si="10"/>
        <v>-3</v>
      </c>
      <c r="AN21" s="367">
        <f t="shared" si="11"/>
        <v>-2</v>
      </c>
      <c r="AO21" s="381">
        <v>29</v>
      </c>
      <c r="AP21" s="383">
        <v>0</v>
      </c>
      <c r="AQ21" s="383">
        <v>0</v>
      </c>
      <c r="AR21" s="364">
        <f t="shared" si="12"/>
        <v>29</v>
      </c>
      <c r="AS21" s="367">
        <f t="shared" si="13"/>
        <v>0</v>
      </c>
      <c r="AT21" s="367">
        <f t="shared" si="14"/>
        <v>-2</v>
      </c>
      <c r="AU21" s="381">
        <v>29</v>
      </c>
      <c r="AV21" s="383">
        <v>0</v>
      </c>
      <c r="AW21" s="383">
        <v>0</v>
      </c>
      <c r="AX21" s="364">
        <f t="shared" si="15"/>
        <v>29</v>
      </c>
      <c r="AY21" s="367">
        <f t="shared" si="16"/>
        <v>0</v>
      </c>
      <c r="AZ21" s="367">
        <f t="shared" si="17"/>
        <v>-2</v>
      </c>
      <c r="BA21" s="381">
        <v>29</v>
      </c>
      <c r="BB21" s="383">
        <v>0</v>
      </c>
      <c r="BC21" s="383">
        <v>0</v>
      </c>
      <c r="BD21" s="364">
        <f t="shared" si="18"/>
        <v>29</v>
      </c>
      <c r="BE21" s="367">
        <f t="shared" si="19"/>
        <v>0</v>
      </c>
      <c r="BF21" s="367">
        <f t="shared" si="20"/>
        <v>-2</v>
      </c>
      <c r="BG21" s="381">
        <v>29</v>
      </c>
      <c r="BH21" s="383">
        <v>0</v>
      </c>
      <c r="BI21" s="383">
        <v>0</v>
      </c>
      <c r="BJ21" s="364">
        <f t="shared" si="21"/>
        <v>29</v>
      </c>
      <c r="BK21" s="367">
        <f t="shared" si="22"/>
        <v>0</v>
      </c>
      <c r="BL21" s="367">
        <f t="shared" si="23"/>
        <v>-2</v>
      </c>
      <c r="BM21" s="195"/>
    </row>
    <row r="22" spans="1:65">
      <c r="A22" s="180" t="s">
        <v>49</v>
      </c>
      <c r="B22" s="277">
        <v>48</v>
      </c>
      <c r="C22" s="589">
        <v>17</v>
      </c>
      <c r="D22" s="358">
        <v>14</v>
      </c>
      <c r="E22" s="358">
        <v>1</v>
      </c>
      <c r="F22" s="358">
        <v>32</v>
      </c>
      <c r="G22" s="381">
        <v>12</v>
      </c>
      <c r="H22" s="383">
        <v>14</v>
      </c>
      <c r="I22" s="385">
        <v>1</v>
      </c>
      <c r="J22" s="364">
        <v>27</v>
      </c>
      <c r="K22" s="367">
        <f t="shared" si="24"/>
        <v>-5</v>
      </c>
      <c r="L22" s="381">
        <v>11</v>
      </c>
      <c r="M22" s="383">
        <v>14</v>
      </c>
      <c r="N22" s="385">
        <v>1</v>
      </c>
      <c r="O22" s="379">
        <v>26</v>
      </c>
      <c r="P22" s="367">
        <f t="shared" si="25"/>
        <v>-1</v>
      </c>
      <c r="Q22" s="381">
        <v>11</v>
      </c>
      <c r="R22" s="383">
        <v>13</v>
      </c>
      <c r="S22" s="385">
        <v>1</v>
      </c>
      <c r="T22" s="364">
        <f t="shared" si="0"/>
        <v>25</v>
      </c>
      <c r="U22" s="367">
        <f t="shared" si="1"/>
        <v>-1</v>
      </c>
      <c r="V22" s="367">
        <f t="shared" si="2"/>
        <v>-7</v>
      </c>
      <c r="W22" s="381">
        <v>11</v>
      </c>
      <c r="X22" s="383">
        <v>13</v>
      </c>
      <c r="Y22" s="385">
        <v>1</v>
      </c>
      <c r="Z22" s="364">
        <f t="shared" si="3"/>
        <v>25</v>
      </c>
      <c r="AA22" s="367">
        <f t="shared" si="4"/>
        <v>0</v>
      </c>
      <c r="AB22" s="367">
        <f t="shared" si="5"/>
        <v>-7</v>
      </c>
      <c r="AC22" s="381">
        <v>11</v>
      </c>
      <c r="AD22" s="383">
        <v>13</v>
      </c>
      <c r="AE22" s="385">
        <v>1</v>
      </c>
      <c r="AF22" s="364">
        <f t="shared" si="6"/>
        <v>25</v>
      </c>
      <c r="AG22" s="367">
        <f t="shared" si="7"/>
        <v>0</v>
      </c>
      <c r="AH22" s="367">
        <f t="shared" si="8"/>
        <v>-7</v>
      </c>
      <c r="AI22" s="381">
        <v>11</v>
      </c>
      <c r="AJ22" s="383">
        <v>13</v>
      </c>
      <c r="AK22" s="385">
        <v>1</v>
      </c>
      <c r="AL22" s="364">
        <f t="shared" si="9"/>
        <v>25</v>
      </c>
      <c r="AM22" s="367">
        <f t="shared" si="10"/>
        <v>0</v>
      </c>
      <c r="AN22" s="367">
        <f t="shared" si="11"/>
        <v>-7</v>
      </c>
      <c r="AO22" s="381">
        <v>11</v>
      </c>
      <c r="AP22" s="383">
        <v>13</v>
      </c>
      <c r="AQ22" s="385">
        <v>1</v>
      </c>
      <c r="AR22" s="364">
        <f t="shared" si="12"/>
        <v>25</v>
      </c>
      <c r="AS22" s="367">
        <f t="shared" si="13"/>
        <v>0</v>
      </c>
      <c r="AT22" s="367">
        <f t="shared" si="14"/>
        <v>-7</v>
      </c>
      <c r="AU22" s="381">
        <v>11</v>
      </c>
      <c r="AV22" s="383">
        <v>13</v>
      </c>
      <c r="AW22" s="385">
        <v>1</v>
      </c>
      <c r="AX22" s="364">
        <f t="shared" si="15"/>
        <v>25</v>
      </c>
      <c r="AY22" s="367">
        <f t="shared" si="16"/>
        <v>0</v>
      </c>
      <c r="AZ22" s="367">
        <f t="shared" si="17"/>
        <v>-7</v>
      </c>
      <c r="BA22" s="381">
        <v>11</v>
      </c>
      <c r="BB22" s="383">
        <v>13</v>
      </c>
      <c r="BC22" s="385">
        <v>1</v>
      </c>
      <c r="BD22" s="364">
        <f t="shared" si="18"/>
        <v>25</v>
      </c>
      <c r="BE22" s="367">
        <f t="shared" si="19"/>
        <v>0</v>
      </c>
      <c r="BF22" s="367">
        <f t="shared" si="20"/>
        <v>-7</v>
      </c>
      <c r="BG22" s="381">
        <v>11</v>
      </c>
      <c r="BH22" s="383">
        <v>13</v>
      </c>
      <c r="BI22" s="385">
        <v>1</v>
      </c>
      <c r="BJ22" s="364">
        <f t="shared" si="21"/>
        <v>25</v>
      </c>
      <c r="BK22" s="367">
        <f t="shared" si="22"/>
        <v>0</v>
      </c>
      <c r="BL22" s="367">
        <f t="shared" si="23"/>
        <v>-7</v>
      </c>
      <c r="BM22" s="195"/>
    </row>
    <row r="23" spans="1:65">
      <c r="A23" s="180" t="s">
        <v>93</v>
      </c>
      <c r="B23" s="277">
        <v>48</v>
      </c>
      <c r="C23" s="590">
        <v>38</v>
      </c>
      <c r="D23" s="393">
        <v>0</v>
      </c>
      <c r="E23" s="393">
        <v>0</v>
      </c>
      <c r="F23" s="393">
        <v>38</v>
      </c>
      <c r="G23" s="381">
        <v>36</v>
      </c>
      <c r="H23" s="384">
        <v>0</v>
      </c>
      <c r="I23" s="385">
        <v>0</v>
      </c>
      <c r="J23" s="365">
        <v>36</v>
      </c>
      <c r="K23" s="368">
        <f t="shared" si="24"/>
        <v>-2</v>
      </c>
      <c r="L23" s="381">
        <v>36</v>
      </c>
      <c r="M23" s="384">
        <v>0</v>
      </c>
      <c r="N23" s="385">
        <v>0</v>
      </c>
      <c r="O23" s="380">
        <v>36</v>
      </c>
      <c r="P23" s="368">
        <f t="shared" si="25"/>
        <v>0</v>
      </c>
      <c r="Q23" s="381">
        <v>35</v>
      </c>
      <c r="R23" s="384">
        <v>0</v>
      </c>
      <c r="S23" s="385">
        <v>0</v>
      </c>
      <c r="T23" s="365">
        <f t="shared" si="0"/>
        <v>35</v>
      </c>
      <c r="U23" s="368">
        <f t="shared" si="1"/>
        <v>-1</v>
      </c>
      <c r="V23" s="368">
        <f t="shared" si="2"/>
        <v>-3</v>
      </c>
      <c r="W23" s="381">
        <v>33</v>
      </c>
      <c r="X23" s="384">
        <v>0</v>
      </c>
      <c r="Y23" s="385">
        <v>0</v>
      </c>
      <c r="Z23" s="365">
        <f t="shared" si="3"/>
        <v>33</v>
      </c>
      <c r="AA23" s="368">
        <f t="shared" si="4"/>
        <v>-2</v>
      </c>
      <c r="AB23" s="368">
        <f t="shared" si="5"/>
        <v>-5</v>
      </c>
      <c r="AC23" s="381">
        <v>33</v>
      </c>
      <c r="AD23" s="384">
        <v>0</v>
      </c>
      <c r="AE23" s="385">
        <v>0</v>
      </c>
      <c r="AF23" s="365">
        <f t="shared" si="6"/>
        <v>33</v>
      </c>
      <c r="AG23" s="368">
        <f t="shared" si="7"/>
        <v>0</v>
      </c>
      <c r="AH23" s="368">
        <f t="shared" si="8"/>
        <v>-5</v>
      </c>
      <c r="AI23" s="381">
        <v>32</v>
      </c>
      <c r="AJ23" s="384">
        <v>0</v>
      </c>
      <c r="AK23" s="385">
        <v>0</v>
      </c>
      <c r="AL23" s="365">
        <f t="shared" si="9"/>
        <v>32</v>
      </c>
      <c r="AM23" s="368">
        <f t="shared" si="10"/>
        <v>-1</v>
      </c>
      <c r="AN23" s="368">
        <f t="shared" si="11"/>
        <v>-6</v>
      </c>
      <c r="AO23" s="381">
        <v>31</v>
      </c>
      <c r="AP23" s="384">
        <v>0</v>
      </c>
      <c r="AQ23" s="385">
        <v>0</v>
      </c>
      <c r="AR23" s="365">
        <f t="shared" si="12"/>
        <v>31</v>
      </c>
      <c r="AS23" s="368">
        <f t="shared" si="13"/>
        <v>-1</v>
      </c>
      <c r="AT23" s="368">
        <f t="shared" si="14"/>
        <v>-7</v>
      </c>
      <c r="AU23" s="381">
        <v>31</v>
      </c>
      <c r="AV23" s="384">
        <v>0</v>
      </c>
      <c r="AW23" s="385">
        <v>0</v>
      </c>
      <c r="AX23" s="365">
        <f t="shared" si="15"/>
        <v>31</v>
      </c>
      <c r="AY23" s="368">
        <f t="shared" si="16"/>
        <v>0</v>
      </c>
      <c r="AZ23" s="368">
        <f t="shared" si="17"/>
        <v>-7</v>
      </c>
      <c r="BA23" s="381">
        <v>31</v>
      </c>
      <c r="BB23" s="384">
        <v>0</v>
      </c>
      <c r="BC23" s="385">
        <v>0</v>
      </c>
      <c r="BD23" s="365">
        <f t="shared" si="18"/>
        <v>31</v>
      </c>
      <c r="BE23" s="368">
        <f t="shared" si="19"/>
        <v>0</v>
      </c>
      <c r="BF23" s="368">
        <f t="shared" si="20"/>
        <v>-7</v>
      </c>
      <c r="BG23" s="381">
        <v>31</v>
      </c>
      <c r="BH23" s="384">
        <v>0</v>
      </c>
      <c r="BI23" s="385">
        <v>0</v>
      </c>
      <c r="BJ23" s="365">
        <f t="shared" si="21"/>
        <v>31</v>
      </c>
      <c r="BK23" s="368">
        <f t="shared" si="22"/>
        <v>0</v>
      </c>
      <c r="BL23" s="368">
        <f t="shared" si="23"/>
        <v>-7</v>
      </c>
      <c r="BM23" s="195"/>
    </row>
    <row r="24" spans="1:65" ht="13.8" thickBot="1">
      <c r="A24" s="194" t="s">
        <v>110</v>
      </c>
      <c r="B24" s="194">
        <f>SUM(B5:B23)</f>
        <v>1008</v>
      </c>
      <c r="C24" s="594">
        <v>361</v>
      </c>
      <c r="D24" s="194">
        <v>241</v>
      </c>
      <c r="E24" s="194">
        <v>171</v>
      </c>
      <c r="F24" s="194">
        <v>773</v>
      </c>
      <c r="G24" s="207">
        <f>SUM(G5:G23)</f>
        <v>357</v>
      </c>
      <c r="H24" s="207">
        <f>SUM(H5:H23)</f>
        <v>229</v>
      </c>
      <c r="I24" s="207">
        <f>SUM(I5:I23)</f>
        <v>165</v>
      </c>
      <c r="J24" s="220">
        <f>SUM(G24:I24)</f>
        <v>751</v>
      </c>
      <c r="K24" s="257">
        <f>SUM(K5:K23)</f>
        <v>-22</v>
      </c>
      <c r="L24" s="207">
        <f>SUM(L5:L23)</f>
        <v>364</v>
      </c>
      <c r="M24" s="207">
        <f>SUM(M5:M23)</f>
        <v>223</v>
      </c>
      <c r="N24" s="207">
        <f>SUM(N5:N23)</f>
        <v>165</v>
      </c>
      <c r="O24" s="220">
        <f>SUM(O5:O23)</f>
        <v>752</v>
      </c>
      <c r="P24" s="257">
        <f>O24-J24</f>
        <v>1</v>
      </c>
      <c r="Q24" s="207">
        <f>SUM(Q5:Q23)</f>
        <v>359</v>
      </c>
      <c r="R24" s="207">
        <f>SUM(R5:R23)</f>
        <v>220</v>
      </c>
      <c r="S24" s="207">
        <f>SUM(S5:S23)</f>
        <v>165</v>
      </c>
      <c r="T24" s="220">
        <f>SUM(T5:T23)</f>
        <v>744</v>
      </c>
      <c r="U24" s="257">
        <f t="shared" si="1"/>
        <v>-8</v>
      </c>
      <c r="V24" s="257">
        <f t="shared" si="2"/>
        <v>-29</v>
      </c>
      <c r="W24" s="207">
        <f>SUM(W5:W23)</f>
        <v>352</v>
      </c>
      <c r="X24" s="207">
        <f>SUM(X5:X23)</f>
        <v>218</v>
      </c>
      <c r="Y24" s="207">
        <f>SUM(Y5:Y23)</f>
        <v>164</v>
      </c>
      <c r="Z24" s="220">
        <f>SUM(Z5:Z23)</f>
        <v>734</v>
      </c>
      <c r="AA24" s="257">
        <f t="shared" si="4"/>
        <v>-10</v>
      </c>
      <c r="AB24" s="257">
        <f t="shared" si="5"/>
        <v>-39</v>
      </c>
      <c r="AC24" s="207">
        <f>SUM(AC5:AC23)</f>
        <v>332</v>
      </c>
      <c r="AD24" s="207">
        <f>SUM(AD5:AD23)</f>
        <v>225</v>
      </c>
      <c r="AE24" s="207">
        <f>SUM(AE5:AE23)</f>
        <v>162</v>
      </c>
      <c r="AF24" s="220">
        <f>SUM(AF5:AF23)</f>
        <v>719</v>
      </c>
      <c r="AG24" s="257">
        <f t="shared" si="7"/>
        <v>-15</v>
      </c>
      <c r="AH24" s="257">
        <f t="shared" si="8"/>
        <v>-54</v>
      </c>
      <c r="AI24" s="207">
        <f>SUM(AI5:AI23)</f>
        <v>333</v>
      </c>
      <c r="AJ24" s="207">
        <f>SUM(AJ5:AJ23)</f>
        <v>222</v>
      </c>
      <c r="AK24" s="207">
        <f>SUM(AK5:AK23)</f>
        <v>159</v>
      </c>
      <c r="AL24" s="220">
        <f>SUM(AL5:AL23)</f>
        <v>714</v>
      </c>
      <c r="AM24" s="257">
        <f t="shared" si="10"/>
        <v>-5</v>
      </c>
      <c r="AN24" s="257">
        <f t="shared" si="11"/>
        <v>-59</v>
      </c>
      <c r="AO24" s="207">
        <f>SUM(AO5:AO23)</f>
        <v>332</v>
      </c>
      <c r="AP24" s="207">
        <f>SUM(AP5:AP23)</f>
        <v>220</v>
      </c>
      <c r="AQ24" s="207">
        <f>SUM(AQ5:AQ23)</f>
        <v>158</v>
      </c>
      <c r="AR24" s="220">
        <f>SUM(AR5:AR23)</f>
        <v>710</v>
      </c>
      <c r="AS24" s="257">
        <f t="shared" si="13"/>
        <v>-4</v>
      </c>
      <c r="AT24" s="257">
        <f t="shared" si="14"/>
        <v>-63</v>
      </c>
      <c r="AU24" s="207">
        <f>SUM(AU5:AU23)</f>
        <v>334</v>
      </c>
      <c r="AV24" s="207">
        <f>SUM(AV5:AV23)</f>
        <v>215</v>
      </c>
      <c r="AW24" s="207">
        <f>SUM(AW5:AW23)</f>
        <v>156</v>
      </c>
      <c r="AX24" s="220">
        <f>SUM(AX5:AX23)</f>
        <v>705</v>
      </c>
      <c r="AY24" s="257">
        <f t="shared" si="16"/>
        <v>-5</v>
      </c>
      <c r="AZ24" s="257">
        <f t="shared" si="17"/>
        <v>-68</v>
      </c>
      <c r="BA24" s="207">
        <f>SUM(BA5:BA23)</f>
        <v>334</v>
      </c>
      <c r="BB24" s="207">
        <f>SUM(BB5:BB23)</f>
        <v>212</v>
      </c>
      <c r="BC24" s="207">
        <f>SUM(BC5:BC23)</f>
        <v>155</v>
      </c>
      <c r="BD24" s="220">
        <f>SUM(BD5:BD23)</f>
        <v>701</v>
      </c>
      <c r="BE24" s="257">
        <f t="shared" si="19"/>
        <v>-4</v>
      </c>
      <c r="BF24" s="257">
        <f t="shared" si="20"/>
        <v>-72</v>
      </c>
      <c r="BG24" s="207">
        <f>SUM(BG5:BG23)</f>
        <v>334</v>
      </c>
      <c r="BH24" s="207">
        <f>SUM(BH5:BH23)</f>
        <v>210</v>
      </c>
      <c r="BI24" s="207">
        <f>SUM(BI5:BI23)</f>
        <v>154</v>
      </c>
      <c r="BJ24" s="220">
        <f>SUM(BJ5:BJ23)</f>
        <v>698</v>
      </c>
      <c r="BK24" s="257">
        <f t="shared" si="22"/>
        <v>-3</v>
      </c>
      <c r="BL24" s="257">
        <f t="shared" si="23"/>
        <v>-75</v>
      </c>
      <c r="BM24" s="195"/>
    </row>
    <row r="25" spans="1:65" ht="13.8" thickTop="1">
      <c r="A25" s="388" t="s">
        <v>167</v>
      </c>
      <c r="B25" s="389"/>
      <c r="C25" s="392"/>
      <c r="D25" s="389" t="s">
        <v>200</v>
      </c>
      <c r="E25" s="389"/>
      <c r="F25" s="389"/>
      <c r="G25" s="686">
        <v>40072</v>
      </c>
      <c r="H25" s="687"/>
      <c r="I25" s="687"/>
      <c r="J25" s="688"/>
      <c r="K25" s="574"/>
      <c r="L25" s="686">
        <v>40101</v>
      </c>
      <c r="M25" s="687"/>
      <c r="N25" s="687"/>
      <c r="O25" s="687"/>
      <c r="P25" s="688"/>
      <c r="Q25" s="686">
        <v>40129</v>
      </c>
      <c r="R25" s="687"/>
      <c r="S25" s="687"/>
      <c r="T25" s="687"/>
      <c r="U25" s="687"/>
      <c r="V25" s="688"/>
      <c r="W25" s="686" t="s">
        <v>201</v>
      </c>
      <c r="X25" s="687"/>
      <c r="Y25" s="687"/>
      <c r="Z25" s="687"/>
      <c r="AA25" s="687"/>
      <c r="AB25" s="688"/>
      <c r="AC25" s="686" t="s">
        <v>203</v>
      </c>
      <c r="AD25" s="687"/>
      <c r="AE25" s="687"/>
      <c r="AF25" s="687"/>
      <c r="AG25" s="687"/>
      <c r="AH25" s="688"/>
      <c r="AI25" s="686" t="s">
        <v>204</v>
      </c>
      <c r="AJ25" s="687"/>
      <c r="AK25" s="687"/>
      <c r="AL25" s="687"/>
      <c r="AM25" s="687"/>
      <c r="AN25" s="688"/>
      <c r="AO25" s="674" t="s">
        <v>205</v>
      </c>
      <c r="AP25" s="675"/>
      <c r="AQ25" s="675"/>
      <c r="AR25" s="675"/>
      <c r="AS25" s="675"/>
      <c r="AT25" s="676"/>
      <c r="AU25" s="674" t="s">
        <v>207</v>
      </c>
      <c r="AV25" s="675"/>
      <c r="AW25" s="675"/>
      <c r="AX25" s="675"/>
      <c r="AY25" s="675"/>
      <c r="AZ25" s="676"/>
      <c r="BA25" s="674" t="s">
        <v>206</v>
      </c>
      <c r="BB25" s="675"/>
      <c r="BC25" s="675"/>
      <c r="BD25" s="675"/>
      <c r="BE25" s="675"/>
      <c r="BF25" s="676"/>
      <c r="BG25" s="674" t="s">
        <v>208</v>
      </c>
      <c r="BH25" s="675"/>
      <c r="BI25" s="675"/>
      <c r="BJ25" s="675"/>
      <c r="BK25" s="675"/>
      <c r="BL25" s="676"/>
      <c r="BM25" s="195"/>
    </row>
    <row r="26" spans="1:65" ht="12.75" customHeight="1">
      <c r="A26" s="684" t="s">
        <v>74</v>
      </c>
      <c r="B26" s="399"/>
      <c r="C26" s="689" t="s">
        <v>76</v>
      </c>
      <c r="D26" s="690"/>
      <c r="E26" s="691"/>
      <c r="F26" s="390"/>
      <c r="G26" s="671" t="s">
        <v>76</v>
      </c>
      <c r="H26" s="672"/>
      <c r="I26" s="673"/>
      <c r="J26" s="669" t="s">
        <v>13</v>
      </c>
      <c r="K26" s="669" t="s">
        <v>120</v>
      </c>
      <c r="L26" s="671" t="s">
        <v>76</v>
      </c>
      <c r="M26" s="672"/>
      <c r="N26" s="673"/>
      <c r="O26" s="669" t="s">
        <v>13</v>
      </c>
      <c r="P26" s="669" t="s">
        <v>120</v>
      </c>
      <c r="Q26" s="671" t="s">
        <v>76</v>
      </c>
      <c r="R26" s="672"/>
      <c r="S26" s="673"/>
      <c r="T26" s="669" t="s">
        <v>13</v>
      </c>
      <c r="U26" s="669" t="s">
        <v>120</v>
      </c>
      <c r="V26" s="669" t="s">
        <v>121</v>
      </c>
      <c r="W26" s="671" t="s">
        <v>76</v>
      </c>
      <c r="X26" s="672"/>
      <c r="Y26" s="673"/>
      <c r="Z26" s="669" t="s">
        <v>13</v>
      </c>
      <c r="AA26" s="669" t="s">
        <v>120</v>
      </c>
      <c r="AB26" s="669" t="s">
        <v>121</v>
      </c>
      <c r="AC26" s="671" t="s">
        <v>76</v>
      </c>
      <c r="AD26" s="672"/>
      <c r="AE26" s="673"/>
      <c r="AF26" s="669" t="s">
        <v>13</v>
      </c>
      <c r="AG26" s="669" t="s">
        <v>120</v>
      </c>
      <c r="AH26" s="669" t="s">
        <v>121</v>
      </c>
      <c r="AI26" s="671" t="s">
        <v>76</v>
      </c>
      <c r="AJ26" s="672"/>
      <c r="AK26" s="673"/>
      <c r="AL26" s="669" t="s">
        <v>13</v>
      </c>
      <c r="AM26" s="669" t="s">
        <v>120</v>
      </c>
      <c r="AN26" s="669" t="s">
        <v>121</v>
      </c>
      <c r="AO26" s="671" t="s">
        <v>76</v>
      </c>
      <c r="AP26" s="672"/>
      <c r="AQ26" s="673"/>
      <c r="AR26" s="669" t="s">
        <v>13</v>
      </c>
      <c r="AS26" s="669" t="s">
        <v>120</v>
      </c>
      <c r="AT26" s="669" t="s">
        <v>121</v>
      </c>
      <c r="AU26" s="671" t="s">
        <v>76</v>
      </c>
      <c r="AV26" s="672"/>
      <c r="AW26" s="673"/>
      <c r="AX26" s="669" t="s">
        <v>13</v>
      </c>
      <c r="AY26" s="669" t="s">
        <v>120</v>
      </c>
      <c r="AZ26" s="669" t="s">
        <v>121</v>
      </c>
      <c r="BA26" s="671" t="s">
        <v>76</v>
      </c>
      <c r="BB26" s="672"/>
      <c r="BC26" s="673"/>
      <c r="BD26" s="669" t="s">
        <v>13</v>
      </c>
      <c r="BE26" s="669" t="s">
        <v>120</v>
      </c>
      <c r="BF26" s="669" t="s">
        <v>121</v>
      </c>
      <c r="BG26" s="671" t="s">
        <v>76</v>
      </c>
      <c r="BH26" s="672"/>
      <c r="BI26" s="673"/>
      <c r="BJ26" s="669" t="s">
        <v>13</v>
      </c>
      <c r="BK26" s="669" t="s">
        <v>120</v>
      </c>
      <c r="BL26" s="669" t="s">
        <v>121</v>
      </c>
      <c r="BM26" s="195"/>
    </row>
    <row r="27" spans="1:65">
      <c r="A27" s="685" t="s">
        <v>74</v>
      </c>
      <c r="B27" s="398"/>
      <c r="C27" s="397" t="s">
        <v>71</v>
      </c>
      <c r="D27" s="397" t="s">
        <v>72</v>
      </c>
      <c r="E27" s="397" t="s">
        <v>73</v>
      </c>
      <c r="F27" s="391" t="s">
        <v>13</v>
      </c>
      <c r="G27" s="177" t="s">
        <v>71</v>
      </c>
      <c r="H27" s="177" t="s">
        <v>72</v>
      </c>
      <c r="I27" s="177" t="s">
        <v>73</v>
      </c>
      <c r="J27" s="670" t="s">
        <v>13</v>
      </c>
      <c r="K27" s="670"/>
      <c r="L27" s="177" t="s">
        <v>71</v>
      </c>
      <c r="M27" s="177" t="s">
        <v>72</v>
      </c>
      <c r="N27" s="177" t="s">
        <v>73</v>
      </c>
      <c r="O27" s="670" t="s">
        <v>13</v>
      </c>
      <c r="P27" s="670"/>
      <c r="Q27" s="177" t="s">
        <v>71</v>
      </c>
      <c r="R27" s="177" t="s">
        <v>72</v>
      </c>
      <c r="S27" s="177" t="s">
        <v>73</v>
      </c>
      <c r="T27" s="670" t="s">
        <v>13</v>
      </c>
      <c r="U27" s="670"/>
      <c r="V27" s="670"/>
      <c r="W27" s="177" t="s">
        <v>71</v>
      </c>
      <c r="X27" s="177" t="s">
        <v>72</v>
      </c>
      <c r="Y27" s="177" t="s">
        <v>73</v>
      </c>
      <c r="Z27" s="670" t="s">
        <v>13</v>
      </c>
      <c r="AA27" s="670"/>
      <c r="AB27" s="670"/>
      <c r="AC27" s="177" t="s">
        <v>71</v>
      </c>
      <c r="AD27" s="177" t="s">
        <v>72</v>
      </c>
      <c r="AE27" s="177" t="s">
        <v>73</v>
      </c>
      <c r="AF27" s="670" t="s">
        <v>13</v>
      </c>
      <c r="AG27" s="670"/>
      <c r="AH27" s="670"/>
      <c r="AI27" s="177" t="s">
        <v>71</v>
      </c>
      <c r="AJ27" s="177" t="s">
        <v>72</v>
      </c>
      <c r="AK27" s="177" t="s">
        <v>73</v>
      </c>
      <c r="AL27" s="670" t="s">
        <v>13</v>
      </c>
      <c r="AM27" s="670"/>
      <c r="AN27" s="670"/>
      <c r="AO27" s="177" t="s">
        <v>71</v>
      </c>
      <c r="AP27" s="177" t="s">
        <v>72</v>
      </c>
      <c r="AQ27" s="177" t="s">
        <v>73</v>
      </c>
      <c r="AR27" s="670" t="s">
        <v>13</v>
      </c>
      <c r="AS27" s="670"/>
      <c r="AT27" s="670"/>
      <c r="AU27" s="177" t="s">
        <v>71</v>
      </c>
      <c r="AV27" s="177" t="s">
        <v>72</v>
      </c>
      <c r="AW27" s="177" t="s">
        <v>73</v>
      </c>
      <c r="AX27" s="670" t="s">
        <v>13</v>
      </c>
      <c r="AY27" s="670"/>
      <c r="AZ27" s="670"/>
      <c r="BA27" s="177" t="s">
        <v>71</v>
      </c>
      <c r="BB27" s="177" t="s">
        <v>72</v>
      </c>
      <c r="BC27" s="177" t="s">
        <v>73</v>
      </c>
      <c r="BD27" s="670" t="s">
        <v>13</v>
      </c>
      <c r="BE27" s="670"/>
      <c r="BF27" s="670"/>
      <c r="BG27" s="177" t="s">
        <v>71</v>
      </c>
      <c r="BH27" s="177" t="s">
        <v>72</v>
      </c>
      <c r="BI27" s="177" t="s">
        <v>73</v>
      </c>
      <c r="BJ27" s="670" t="s">
        <v>13</v>
      </c>
      <c r="BK27" s="670"/>
      <c r="BL27" s="670"/>
      <c r="BM27" s="202"/>
    </row>
    <row r="28" spans="1:65">
      <c r="A28" s="261" t="s">
        <v>2</v>
      </c>
      <c r="B28" s="403"/>
      <c r="C28" s="261">
        <v>17</v>
      </c>
      <c r="D28" s="261">
        <v>8</v>
      </c>
      <c r="E28" s="261">
        <v>4</v>
      </c>
      <c r="F28" s="261">
        <v>29</v>
      </c>
      <c r="G28" s="382">
        <v>16</v>
      </c>
      <c r="H28" s="382">
        <v>9</v>
      </c>
      <c r="I28" s="382">
        <v>4</v>
      </c>
      <c r="J28" s="363">
        <v>29</v>
      </c>
      <c r="K28" s="374">
        <f>J28-E28</f>
        <v>25</v>
      </c>
      <c r="L28" s="382">
        <v>17</v>
      </c>
      <c r="M28" s="382">
        <v>9</v>
      </c>
      <c r="N28" s="382">
        <v>4</v>
      </c>
      <c r="O28" s="363">
        <v>30</v>
      </c>
      <c r="P28" s="374">
        <f>O28-J28</f>
        <v>1</v>
      </c>
      <c r="Q28" s="382">
        <v>17</v>
      </c>
      <c r="R28" s="382">
        <v>9</v>
      </c>
      <c r="S28" s="382">
        <v>4</v>
      </c>
      <c r="T28" s="378">
        <f t="shared" ref="T28:T38" si="26">SUM(Q28:S28)</f>
        <v>30</v>
      </c>
      <c r="U28" s="374">
        <f t="shared" ref="U28:U39" si="27">T28-O28</f>
        <v>0</v>
      </c>
      <c r="V28" s="367">
        <f t="shared" ref="V28:V39" si="28">T28-$F28</f>
        <v>1</v>
      </c>
      <c r="W28" s="382">
        <v>16</v>
      </c>
      <c r="X28" s="382">
        <v>9</v>
      </c>
      <c r="Y28" s="382">
        <v>4</v>
      </c>
      <c r="Z28" s="378">
        <f t="shared" ref="Z28:Z38" si="29">SUM(W28:Y28)</f>
        <v>29</v>
      </c>
      <c r="AA28" s="374">
        <f t="shared" ref="AA28:AA39" si="30">Z28-T28</f>
        <v>-1</v>
      </c>
      <c r="AB28" s="367">
        <f t="shared" ref="AB28:AB39" si="31">Z28-$F28</f>
        <v>0</v>
      </c>
      <c r="AC28" s="382">
        <v>15</v>
      </c>
      <c r="AD28" s="382">
        <v>9</v>
      </c>
      <c r="AE28" s="382">
        <v>4</v>
      </c>
      <c r="AF28" s="378">
        <f t="shared" ref="AF28:AF38" si="32">SUM(AC28:AE28)</f>
        <v>28</v>
      </c>
      <c r="AG28" s="374">
        <f t="shared" ref="AG28:AG39" si="33">AF28-Z28</f>
        <v>-1</v>
      </c>
      <c r="AH28" s="367">
        <f t="shared" ref="AH28:AH39" si="34">AF28-$F28</f>
        <v>-1</v>
      </c>
      <c r="AI28" s="382">
        <v>14</v>
      </c>
      <c r="AJ28" s="382">
        <v>9</v>
      </c>
      <c r="AK28" s="382">
        <v>4</v>
      </c>
      <c r="AL28" s="378">
        <f t="shared" ref="AL28:AL38" si="35">SUM(AI28:AK28)</f>
        <v>27</v>
      </c>
      <c r="AM28" s="374">
        <f t="shared" ref="AM28:AM39" si="36">AL28-AF28</f>
        <v>-1</v>
      </c>
      <c r="AN28" s="367">
        <f t="shared" ref="AN28:AN39" si="37">AL28-$F28</f>
        <v>-2</v>
      </c>
      <c r="AO28" s="382">
        <v>14</v>
      </c>
      <c r="AP28" s="382">
        <v>9</v>
      </c>
      <c r="AQ28" s="382">
        <v>4</v>
      </c>
      <c r="AR28" s="378">
        <f t="shared" ref="AR28:AR38" si="38">SUM(AO28:AQ28)</f>
        <v>27</v>
      </c>
      <c r="AS28" s="374">
        <f t="shared" ref="AS28:AS39" si="39">AR28-AL28</f>
        <v>0</v>
      </c>
      <c r="AT28" s="367">
        <f t="shared" ref="AT28:AT39" si="40">AR28-$F28</f>
        <v>-2</v>
      </c>
      <c r="AU28" s="382">
        <v>14</v>
      </c>
      <c r="AV28" s="382">
        <v>9</v>
      </c>
      <c r="AW28" s="382">
        <v>4</v>
      </c>
      <c r="AX28" s="378">
        <f t="shared" ref="AX28:AX38" si="41">SUM(AU28:AW28)</f>
        <v>27</v>
      </c>
      <c r="AY28" s="374">
        <f t="shared" ref="AY28:AY39" si="42">AX28-AR28</f>
        <v>0</v>
      </c>
      <c r="AZ28" s="367">
        <f t="shared" ref="AZ28:AZ39" si="43">AX28-$F28</f>
        <v>-2</v>
      </c>
      <c r="BA28" s="382">
        <v>14</v>
      </c>
      <c r="BB28" s="382">
        <v>9</v>
      </c>
      <c r="BC28" s="382">
        <v>4</v>
      </c>
      <c r="BD28" s="378">
        <f t="shared" ref="BD28:BD38" si="44">SUM(BA28:BC28)</f>
        <v>27</v>
      </c>
      <c r="BE28" s="374">
        <f t="shared" ref="BE28:BE39" si="45">BD28-AX28</f>
        <v>0</v>
      </c>
      <c r="BF28" s="367">
        <f t="shared" ref="BF28:BF39" si="46">BD28-$F28</f>
        <v>-2</v>
      </c>
      <c r="BG28" s="382">
        <v>14</v>
      </c>
      <c r="BH28" s="382">
        <v>8</v>
      </c>
      <c r="BI28" s="382">
        <v>4</v>
      </c>
      <c r="BJ28" s="378">
        <f t="shared" ref="BJ28:BJ38" si="47">SUM(BG28:BI28)</f>
        <v>26</v>
      </c>
      <c r="BK28" s="374">
        <f t="shared" ref="BK28:BK39" si="48">BJ28-BD28</f>
        <v>-1</v>
      </c>
      <c r="BL28" s="367">
        <f t="shared" ref="BL28:BL39" si="49">BJ28-$F28</f>
        <v>-3</v>
      </c>
      <c r="BM28" s="203"/>
    </row>
    <row r="29" spans="1:65">
      <c r="A29" s="266" t="s">
        <v>83</v>
      </c>
      <c r="B29" s="404"/>
      <c r="C29" s="266">
        <v>41</v>
      </c>
      <c r="D29" s="266">
        <v>33</v>
      </c>
      <c r="E29" s="266">
        <v>12</v>
      </c>
      <c r="F29" s="266">
        <v>86</v>
      </c>
      <c r="G29" s="383">
        <v>43</v>
      </c>
      <c r="H29" s="383">
        <v>31</v>
      </c>
      <c r="I29" s="383">
        <v>12</v>
      </c>
      <c r="J29" s="364">
        <v>86</v>
      </c>
      <c r="K29" s="375">
        <f t="shared" ref="K29:K38" si="50">J29-E29</f>
        <v>74</v>
      </c>
      <c r="L29" s="383">
        <v>44</v>
      </c>
      <c r="M29" s="383">
        <v>31</v>
      </c>
      <c r="N29" s="383">
        <v>12</v>
      </c>
      <c r="O29" s="364">
        <v>87</v>
      </c>
      <c r="P29" s="375">
        <f t="shared" ref="P29:P38" si="51">O29-J29</f>
        <v>1</v>
      </c>
      <c r="Q29" s="383">
        <v>44</v>
      </c>
      <c r="R29" s="383">
        <v>30</v>
      </c>
      <c r="S29" s="383">
        <v>12</v>
      </c>
      <c r="T29" s="379">
        <f t="shared" si="26"/>
        <v>86</v>
      </c>
      <c r="U29" s="375">
        <f t="shared" si="27"/>
        <v>-1</v>
      </c>
      <c r="V29" s="367">
        <f t="shared" si="28"/>
        <v>0</v>
      </c>
      <c r="W29" s="383">
        <v>42</v>
      </c>
      <c r="X29" s="383">
        <v>30</v>
      </c>
      <c r="Y29" s="383">
        <v>12</v>
      </c>
      <c r="Z29" s="379">
        <f t="shared" si="29"/>
        <v>84</v>
      </c>
      <c r="AA29" s="375">
        <f t="shared" si="30"/>
        <v>-2</v>
      </c>
      <c r="AB29" s="367">
        <f t="shared" si="31"/>
        <v>-2</v>
      </c>
      <c r="AC29" s="383">
        <v>39</v>
      </c>
      <c r="AD29" s="383">
        <v>30</v>
      </c>
      <c r="AE29" s="383">
        <v>12</v>
      </c>
      <c r="AF29" s="379">
        <f t="shared" si="32"/>
        <v>81</v>
      </c>
      <c r="AG29" s="375">
        <f t="shared" si="33"/>
        <v>-3</v>
      </c>
      <c r="AH29" s="367">
        <f t="shared" si="34"/>
        <v>-5</v>
      </c>
      <c r="AI29" s="383">
        <v>39</v>
      </c>
      <c r="AJ29" s="383">
        <v>29</v>
      </c>
      <c r="AK29" s="383">
        <v>12</v>
      </c>
      <c r="AL29" s="379">
        <f t="shared" si="35"/>
        <v>80</v>
      </c>
      <c r="AM29" s="375">
        <f t="shared" si="36"/>
        <v>-1</v>
      </c>
      <c r="AN29" s="367">
        <f t="shared" si="37"/>
        <v>-6</v>
      </c>
      <c r="AO29" s="383">
        <v>38</v>
      </c>
      <c r="AP29" s="383">
        <v>29</v>
      </c>
      <c r="AQ29" s="383">
        <v>12</v>
      </c>
      <c r="AR29" s="379">
        <f t="shared" si="38"/>
        <v>79</v>
      </c>
      <c r="AS29" s="375">
        <f t="shared" si="39"/>
        <v>-1</v>
      </c>
      <c r="AT29" s="367">
        <f t="shared" si="40"/>
        <v>-7</v>
      </c>
      <c r="AU29" s="383">
        <v>38</v>
      </c>
      <c r="AV29" s="383">
        <v>28</v>
      </c>
      <c r="AW29" s="383">
        <v>12</v>
      </c>
      <c r="AX29" s="379">
        <f t="shared" si="41"/>
        <v>78</v>
      </c>
      <c r="AY29" s="375">
        <f t="shared" si="42"/>
        <v>-1</v>
      </c>
      <c r="AZ29" s="367">
        <f t="shared" si="43"/>
        <v>-8</v>
      </c>
      <c r="BA29" s="383">
        <v>39</v>
      </c>
      <c r="BB29" s="383">
        <v>27</v>
      </c>
      <c r="BC29" s="383">
        <v>12</v>
      </c>
      <c r="BD29" s="379">
        <f t="shared" si="44"/>
        <v>78</v>
      </c>
      <c r="BE29" s="375">
        <f t="shared" si="45"/>
        <v>0</v>
      </c>
      <c r="BF29" s="367">
        <f t="shared" si="46"/>
        <v>-8</v>
      </c>
      <c r="BG29" s="383">
        <v>39</v>
      </c>
      <c r="BH29" s="383">
        <v>27</v>
      </c>
      <c r="BI29" s="383">
        <v>12</v>
      </c>
      <c r="BJ29" s="379">
        <f t="shared" si="47"/>
        <v>78</v>
      </c>
      <c r="BK29" s="375">
        <f t="shared" si="48"/>
        <v>0</v>
      </c>
      <c r="BL29" s="367">
        <f t="shared" si="49"/>
        <v>-8</v>
      </c>
      <c r="BM29" s="203"/>
    </row>
    <row r="30" spans="1:65">
      <c r="A30" s="266" t="s">
        <v>4</v>
      </c>
      <c r="B30" s="404"/>
      <c r="C30" s="266">
        <v>21</v>
      </c>
      <c r="D30" s="266">
        <v>18</v>
      </c>
      <c r="E30" s="266">
        <v>17</v>
      </c>
      <c r="F30" s="266">
        <v>56</v>
      </c>
      <c r="G30" s="383">
        <v>21</v>
      </c>
      <c r="H30" s="383">
        <v>18</v>
      </c>
      <c r="I30" s="383">
        <v>17</v>
      </c>
      <c r="J30" s="364">
        <v>56</v>
      </c>
      <c r="K30" s="375">
        <f t="shared" si="50"/>
        <v>39</v>
      </c>
      <c r="L30" s="383">
        <v>20</v>
      </c>
      <c r="M30" s="383">
        <v>18</v>
      </c>
      <c r="N30" s="383">
        <v>17</v>
      </c>
      <c r="O30" s="364">
        <v>55</v>
      </c>
      <c r="P30" s="375">
        <f t="shared" si="51"/>
        <v>-1</v>
      </c>
      <c r="Q30" s="383">
        <v>20</v>
      </c>
      <c r="R30" s="383">
        <v>18</v>
      </c>
      <c r="S30" s="383">
        <v>17</v>
      </c>
      <c r="T30" s="379">
        <f t="shared" si="26"/>
        <v>55</v>
      </c>
      <c r="U30" s="375">
        <f t="shared" si="27"/>
        <v>0</v>
      </c>
      <c r="V30" s="367">
        <f t="shared" si="28"/>
        <v>-1</v>
      </c>
      <c r="W30" s="383">
        <v>20</v>
      </c>
      <c r="X30" s="383">
        <v>18</v>
      </c>
      <c r="Y30" s="383">
        <v>17</v>
      </c>
      <c r="Z30" s="379">
        <f t="shared" si="29"/>
        <v>55</v>
      </c>
      <c r="AA30" s="375">
        <f t="shared" si="30"/>
        <v>0</v>
      </c>
      <c r="AB30" s="367">
        <f t="shared" si="31"/>
        <v>-1</v>
      </c>
      <c r="AC30" s="383">
        <v>18</v>
      </c>
      <c r="AD30" s="383">
        <v>21</v>
      </c>
      <c r="AE30" s="383">
        <v>17</v>
      </c>
      <c r="AF30" s="379">
        <f t="shared" si="32"/>
        <v>56</v>
      </c>
      <c r="AG30" s="375">
        <f t="shared" si="33"/>
        <v>1</v>
      </c>
      <c r="AH30" s="367">
        <f t="shared" si="34"/>
        <v>0</v>
      </c>
      <c r="AI30" s="383">
        <v>18</v>
      </c>
      <c r="AJ30" s="383">
        <v>19</v>
      </c>
      <c r="AK30" s="383">
        <v>17</v>
      </c>
      <c r="AL30" s="379">
        <f t="shared" si="35"/>
        <v>54</v>
      </c>
      <c r="AM30" s="375">
        <f t="shared" si="36"/>
        <v>-2</v>
      </c>
      <c r="AN30" s="367">
        <f t="shared" si="37"/>
        <v>-2</v>
      </c>
      <c r="AO30" s="383">
        <v>19</v>
      </c>
      <c r="AP30" s="383">
        <v>18</v>
      </c>
      <c r="AQ30" s="383">
        <v>17</v>
      </c>
      <c r="AR30" s="379">
        <f t="shared" si="38"/>
        <v>54</v>
      </c>
      <c r="AS30" s="375">
        <f t="shared" si="39"/>
        <v>0</v>
      </c>
      <c r="AT30" s="367">
        <f t="shared" si="40"/>
        <v>-2</v>
      </c>
      <c r="AU30" s="383">
        <v>19</v>
      </c>
      <c r="AV30" s="383">
        <v>15</v>
      </c>
      <c r="AW30" s="383">
        <v>16</v>
      </c>
      <c r="AX30" s="379">
        <f t="shared" si="41"/>
        <v>50</v>
      </c>
      <c r="AY30" s="375">
        <f t="shared" si="42"/>
        <v>-4</v>
      </c>
      <c r="AZ30" s="367">
        <f t="shared" si="43"/>
        <v>-6</v>
      </c>
      <c r="BA30" s="383">
        <v>19</v>
      </c>
      <c r="BB30" s="383">
        <v>15</v>
      </c>
      <c r="BC30" s="383">
        <v>16</v>
      </c>
      <c r="BD30" s="379">
        <f t="shared" si="44"/>
        <v>50</v>
      </c>
      <c r="BE30" s="375">
        <f t="shared" si="45"/>
        <v>0</v>
      </c>
      <c r="BF30" s="367">
        <f t="shared" si="46"/>
        <v>-6</v>
      </c>
      <c r="BG30" s="383">
        <v>19</v>
      </c>
      <c r="BH30" s="383">
        <v>15</v>
      </c>
      <c r="BI30" s="383">
        <v>16</v>
      </c>
      <c r="BJ30" s="379">
        <f t="shared" si="47"/>
        <v>50</v>
      </c>
      <c r="BK30" s="375">
        <f t="shared" si="48"/>
        <v>0</v>
      </c>
      <c r="BL30" s="367">
        <f t="shared" si="49"/>
        <v>-6</v>
      </c>
      <c r="BM30" s="203"/>
    </row>
    <row r="31" spans="1:65">
      <c r="A31" s="266" t="s">
        <v>5</v>
      </c>
      <c r="B31" s="404"/>
      <c r="C31" s="266">
        <v>28</v>
      </c>
      <c r="D31" s="266">
        <v>26</v>
      </c>
      <c r="E31" s="266">
        <v>18</v>
      </c>
      <c r="F31" s="266">
        <v>72</v>
      </c>
      <c r="G31" s="383">
        <v>28</v>
      </c>
      <c r="H31" s="383">
        <v>26</v>
      </c>
      <c r="I31" s="383">
        <v>18</v>
      </c>
      <c r="J31" s="364">
        <v>72</v>
      </c>
      <c r="K31" s="375">
        <f t="shared" si="50"/>
        <v>54</v>
      </c>
      <c r="L31" s="383">
        <v>27</v>
      </c>
      <c r="M31" s="383">
        <v>24</v>
      </c>
      <c r="N31" s="383">
        <v>18</v>
      </c>
      <c r="O31" s="364">
        <v>69</v>
      </c>
      <c r="P31" s="375">
        <f t="shared" si="51"/>
        <v>-3</v>
      </c>
      <c r="Q31" s="383">
        <v>25</v>
      </c>
      <c r="R31" s="383">
        <v>24</v>
      </c>
      <c r="S31" s="383">
        <v>18</v>
      </c>
      <c r="T31" s="379">
        <f t="shared" si="26"/>
        <v>67</v>
      </c>
      <c r="U31" s="375">
        <f t="shared" si="27"/>
        <v>-2</v>
      </c>
      <c r="V31" s="367">
        <f t="shared" si="28"/>
        <v>-5</v>
      </c>
      <c r="W31" s="383">
        <v>26</v>
      </c>
      <c r="X31" s="383">
        <v>23</v>
      </c>
      <c r="Y31" s="383">
        <v>18</v>
      </c>
      <c r="Z31" s="379">
        <f t="shared" si="29"/>
        <v>67</v>
      </c>
      <c r="AA31" s="375">
        <f t="shared" si="30"/>
        <v>0</v>
      </c>
      <c r="AB31" s="367">
        <f t="shared" si="31"/>
        <v>-5</v>
      </c>
      <c r="AC31" s="383">
        <v>22</v>
      </c>
      <c r="AD31" s="383">
        <v>27</v>
      </c>
      <c r="AE31" s="383">
        <v>19</v>
      </c>
      <c r="AF31" s="379">
        <f t="shared" si="32"/>
        <v>68</v>
      </c>
      <c r="AG31" s="375">
        <f t="shared" si="33"/>
        <v>1</v>
      </c>
      <c r="AH31" s="367">
        <f t="shared" si="34"/>
        <v>-4</v>
      </c>
      <c r="AI31" s="383">
        <v>23</v>
      </c>
      <c r="AJ31" s="383">
        <v>27</v>
      </c>
      <c r="AK31" s="383">
        <v>19</v>
      </c>
      <c r="AL31" s="379">
        <f t="shared" si="35"/>
        <v>69</v>
      </c>
      <c r="AM31" s="375">
        <f t="shared" si="36"/>
        <v>1</v>
      </c>
      <c r="AN31" s="367">
        <f t="shared" si="37"/>
        <v>-3</v>
      </c>
      <c r="AO31" s="383">
        <v>24</v>
      </c>
      <c r="AP31" s="383">
        <v>26</v>
      </c>
      <c r="AQ31" s="383">
        <v>19</v>
      </c>
      <c r="AR31" s="379">
        <f t="shared" si="38"/>
        <v>69</v>
      </c>
      <c r="AS31" s="375">
        <f t="shared" si="39"/>
        <v>0</v>
      </c>
      <c r="AT31" s="367">
        <f t="shared" si="40"/>
        <v>-3</v>
      </c>
      <c r="AU31" s="383">
        <v>25</v>
      </c>
      <c r="AV31" s="383">
        <v>25</v>
      </c>
      <c r="AW31" s="383">
        <v>19</v>
      </c>
      <c r="AX31" s="379">
        <f t="shared" si="41"/>
        <v>69</v>
      </c>
      <c r="AY31" s="375">
        <f t="shared" si="42"/>
        <v>0</v>
      </c>
      <c r="AZ31" s="367">
        <f t="shared" si="43"/>
        <v>-3</v>
      </c>
      <c r="BA31" s="383">
        <v>25</v>
      </c>
      <c r="BB31" s="383">
        <v>25</v>
      </c>
      <c r="BC31" s="383">
        <v>19</v>
      </c>
      <c r="BD31" s="379">
        <f t="shared" si="44"/>
        <v>69</v>
      </c>
      <c r="BE31" s="375">
        <f t="shared" si="45"/>
        <v>0</v>
      </c>
      <c r="BF31" s="367">
        <f t="shared" si="46"/>
        <v>-3</v>
      </c>
      <c r="BG31" s="383">
        <v>25</v>
      </c>
      <c r="BH31" s="383">
        <v>25</v>
      </c>
      <c r="BI31" s="383">
        <v>19</v>
      </c>
      <c r="BJ31" s="379">
        <f t="shared" si="47"/>
        <v>69</v>
      </c>
      <c r="BK31" s="375">
        <f t="shared" si="48"/>
        <v>0</v>
      </c>
      <c r="BL31" s="367">
        <f t="shared" si="49"/>
        <v>-3</v>
      </c>
      <c r="BM31" s="203"/>
    </row>
    <row r="32" spans="1:65">
      <c r="A32" s="266" t="s">
        <v>6</v>
      </c>
      <c r="B32" s="404"/>
      <c r="C32" s="266">
        <v>23</v>
      </c>
      <c r="D32" s="266">
        <v>20</v>
      </c>
      <c r="E32" s="266">
        <v>16</v>
      </c>
      <c r="F32" s="266">
        <v>59</v>
      </c>
      <c r="G32" s="383">
        <v>22</v>
      </c>
      <c r="H32" s="383">
        <v>19</v>
      </c>
      <c r="I32" s="383">
        <v>17</v>
      </c>
      <c r="J32" s="364">
        <v>58</v>
      </c>
      <c r="K32" s="376">
        <f t="shared" si="50"/>
        <v>42</v>
      </c>
      <c r="L32" s="383">
        <v>22</v>
      </c>
      <c r="M32" s="383">
        <v>18</v>
      </c>
      <c r="N32" s="383">
        <v>17</v>
      </c>
      <c r="O32" s="364">
        <v>57</v>
      </c>
      <c r="P32" s="376">
        <f t="shared" si="51"/>
        <v>-1</v>
      </c>
      <c r="Q32" s="383">
        <v>22</v>
      </c>
      <c r="R32" s="383">
        <v>18</v>
      </c>
      <c r="S32" s="383">
        <v>17</v>
      </c>
      <c r="T32" s="379">
        <f t="shared" si="26"/>
        <v>57</v>
      </c>
      <c r="U32" s="376">
        <f t="shared" si="27"/>
        <v>0</v>
      </c>
      <c r="V32" s="368">
        <f t="shared" si="28"/>
        <v>-2</v>
      </c>
      <c r="W32" s="383">
        <v>22</v>
      </c>
      <c r="X32" s="383">
        <v>18</v>
      </c>
      <c r="Y32" s="383">
        <v>17</v>
      </c>
      <c r="Z32" s="379">
        <f t="shared" si="29"/>
        <v>57</v>
      </c>
      <c r="AA32" s="376">
        <f t="shared" si="30"/>
        <v>0</v>
      </c>
      <c r="AB32" s="368">
        <f t="shared" si="31"/>
        <v>-2</v>
      </c>
      <c r="AC32" s="383">
        <v>22</v>
      </c>
      <c r="AD32" s="383">
        <v>16</v>
      </c>
      <c r="AE32" s="383">
        <v>17</v>
      </c>
      <c r="AF32" s="379">
        <f t="shared" si="32"/>
        <v>55</v>
      </c>
      <c r="AG32" s="376">
        <f t="shared" si="33"/>
        <v>-2</v>
      </c>
      <c r="AH32" s="368">
        <f t="shared" si="34"/>
        <v>-4</v>
      </c>
      <c r="AI32" s="383">
        <v>23</v>
      </c>
      <c r="AJ32" s="383">
        <v>17</v>
      </c>
      <c r="AK32" s="383">
        <v>17</v>
      </c>
      <c r="AL32" s="379">
        <f t="shared" si="35"/>
        <v>57</v>
      </c>
      <c r="AM32" s="376">
        <f t="shared" si="36"/>
        <v>2</v>
      </c>
      <c r="AN32" s="368">
        <f t="shared" si="37"/>
        <v>-2</v>
      </c>
      <c r="AO32" s="383">
        <v>23</v>
      </c>
      <c r="AP32" s="383">
        <v>16</v>
      </c>
      <c r="AQ32" s="383">
        <v>16</v>
      </c>
      <c r="AR32" s="379">
        <f t="shared" si="38"/>
        <v>55</v>
      </c>
      <c r="AS32" s="376">
        <f t="shared" si="39"/>
        <v>-2</v>
      </c>
      <c r="AT32" s="368">
        <f t="shared" si="40"/>
        <v>-4</v>
      </c>
      <c r="AU32" s="383">
        <v>24</v>
      </c>
      <c r="AV32" s="383">
        <v>16</v>
      </c>
      <c r="AW32" s="383">
        <v>16</v>
      </c>
      <c r="AX32" s="379">
        <f t="shared" si="41"/>
        <v>56</v>
      </c>
      <c r="AY32" s="376">
        <f t="shared" si="42"/>
        <v>1</v>
      </c>
      <c r="AZ32" s="368">
        <f t="shared" si="43"/>
        <v>-3</v>
      </c>
      <c r="BA32" s="383">
        <v>22</v>
      </c>
      <c r="BB32" s="383">
        <v>16</v>
      </c>
      <c r="BC32" s="383">
        <v>16</v>
      </c>
      <c r="BD32" s="379">
        <f t="shared" si="44"/>
        <v>54</v>
      </c>
      <c r="BE32" s="376">
        <f t="shared" si="45"/>
        <v>-2</v>
      </c>
      <c r="BF32" s="368">
        <f t="shared" si="46"/>
        <v>-5</v>
      </c>
      <c r="BG32" s="383">
        <v>22</v>
      </c>
      <c r="BH32" s="383">
        <v>16</v>
      </c>
      <c r="BI32" s="383">
        <v>16</v>
      </c>
      <c r="BJ32" s="379">
        <f t="shared" si="47"/>
        <v>54</v>
      </c>
      <c r="BK32" s="376">
        <f t="shared" si="48"/>
        <v>0</v>
      </c>
      <c r="BL32" s="368">
        <f t="shared" si="49"/>
        <v>-5</v>
      </c>
      <c r="BM32" s="203"/>
    </row>
    <row r="33" spans="1:65">
      <c r="A33" s="267" t="s">
        <v>7</v>
      </c>
      <c r="B33" s="405"/>
      <c r="C33" s="267">
        <v>16</v>
      </c>
      <c r="D33" s="396">
        <v>9</v>
      </c>
      <c r="E33" s="396">
        <v>3</v>
      </c>
      <c r="F33" s="396">
        <v>28</v>
      </c>
      <c r="G33" s="386">
        <v>14</v>
      </c>
      <c r="H33" s="382">
        <v>8</v>
      </c>
      <c r="I33" s="387">
        <v>3</v>
      </c>
      <c r="J33" s="369">
        <v>25</v>
      </c>
      <c r="K33" s="375">
        <f t="shared" si="50"/>
        <v>22</v>
      </c>
      <c r="L33" s="386">
        <v>12</v>
      </c>
      <c r="M33" s="382">
        <v>8</v>
      </c>
      <c r="N33" s="387">
        <v>3</v>
      </c>
      <c r="O33" s="369">
        <v>23</v>
      </c>
      <c r="P33" s="375">
        <f t="shared" si="51"/>
        <v>-2</v>
      </c>
      <c r="Q33" s="386">
        <v>11</v>
      </c>
      <c r="R33" s="382">
        <v>7</v>
      </c>
      <c r="S33" s="387">
        <v>3</v>
      </c>
      <c r="T33" s="369">
        <f t="shared" si="26"/>
        <v>21</v>
      </c>
      <c r="U33" s="375">
        <f t="shared" si="27"/>
        <v>-2</v>
      </c>
      <c r="V33" s="377">
        <f t="shared" si="28"/>
        <v>-7</v>
      </c>
      <c r="W33" s="386">
        <v>11</v>
      </c>
      <c r="X33" s="382">
        <v>7</v>
      </c>
      <c r="Y33" s="387">
        <v>3</v>
      </c>
      <c r="Z33" s="369">
        <f t="shared" si="29"/>
        <v>21</v>
      </c>
      <c r="AA33" s="375">
        <f t="shared" si="30"/>
        <v>0</v>
      </c>
      <c r="AB33" s="377">
        <f t="shared" si="31"/>
        <v>-7</v>
      </c>
      <c r="AC33" s="386">
        <v>11</v>
      </c>
      <c r="AD33" s="382">
        <v>7</v>
      </c>
      <c r="AE33" s="387">
        <v>3</v>
      </c>
      <c r="AF33" s="369">
        <f t="shared" si="32"/>
        <v>21</v>
      </c>
      <c r="AG33" s="375">
        <f t="shared" si="33"/>
        <v>0</v>
      </c>
      <c r="AH33" s="377">
        <f t="shared" si="34"/>
        <v>-7</v>
      </c>
      <c r="AI33" s="386">
        <v>11</v>
      </c>
      <c r="AJ33" s="382">
        <v>7</v>
      </c>
      <c r="AK33" s="387">
        <v>3</v>
      </c>
      <c r="AL33" s="369">
        <f t="shared" si="35"/>
        <v>21</v>
      </c>
      <c r="AM33" s="375">
        <f t="shared" si="36"/>
        <v>0</v>
      </c>
      <c r="AN33" s="377">
        <f t="shared" si="37"/>
        <v>-7</v>
      </c>
      <c r="AO33" s="386">
        <v>11</v>
      </c>
      <c r="AP33" s="382">
        <v>7</v>
      </c>
      <c r="AQ33" s="387">
        <v>3</v>
      </c>
      <c r="AR33" s="369">
        <f t="shared" si="38"/>
        <v>21</v>
      </c>
      <c r="AS33" s="375">
        <f t="shared" si="39"/>
        <v>0</v>
      </c>
      <c r="AT33" s="377">
        <f t="shared" si="40"/>
        <v>-7</v>
      </c>
      <c r="AU33" s="386">
        <v>11</v>
      </c>
      <c r="AV33" s="382">
        <v>7</v>
      </c>
      <c r="AW33" s="387">
        <v>3</v>
      </c>
      <c r="AX33" s="369">
        <f t="shared" si="41"/>
        <v>21</v>
      </c>
      <c r="AY33" s="375">
        <f t="shared" si="42"/>
        <v>0</v>
      </c>
      <c r="AZ33" s="377">
        <f t="shared" si="43"/>
        <v>-7</v>
      </c>
      <c r="BA33" s="386">
        <v>11</v>
      </c>
      <c r="BB33" s="382">
        <v>6</v>
      </c>
      <c r="BC33" s="387">
        <v>3</v>
      </c>
      <c r="BD33" s="369">
        <f t="shared" si="44"/>
        <v>20</v>
      </c>
      <c r="BE33" s="375">
        <f t="shared" si="45"/>
        <v>-1</v>
      </c>
      <c r="BF33" s="377">
        <f t="shared" si="46"/>
        <v>-8</v>
      </c>
      <c r="BG33" s="386">
        <v>11</v>
      </c>
      <c r="BH33" s="382">
        <v>6</v>
      </c>
      <c r="BI33" s="387">
        <v>3</v>
      </c>
      <c r="BJ33" s="369">
        <f t="shared" si="47"/>
        <v>20</v>
      </c>
      <c r="BK33" s="375">
        <f t="shared" si="48"/>
        <v>0</v>
      </c>
      <c r="BL33" s="377">
        <f t="shared" si="49"/>
        <v>-8</v>
      </c>
      <c r="BM33" s="203"/>
    </row>
    <row r="34" spans="1:65">
      <c r="A34" s="266" t="s">
        <v>8</v>
      </c>
      <c r="B34" s="404"/>
      <c r="C34" s="266">
        <v>83</v>
      </c>
      <c r="D34" s="266">
        <v>54</v>
      </c>
      <c r="E34" s="266">
        <v>55</v>
      </c>
      <c r="F34" s="266">
        <v>192</v>
      </c>
      <c r="G34" s="382">
        <v>86</v>
      </c>
      <c r="H34" s="382">
        <v>52</v>
      </c>
      <c r="I34" s="382">
        <v>53</v>
      </c>
      <c r="J34" s="364">
        <v>191</v>
      </c>
      <c r="K34" s="374">
        <f t="shared" si="50"/>
        <v>136</v>
      </c>
      <c r="L34" s="382">
        <v>87</v>
      </c>
      <c r="M34" s="382">
        <v>51</v>
      </c>
      <c r="N34" s="382">
        <v>53</v>
      </c>
      <c r="O34" s="364">
        <v>191</v>
      </c>
      <c r="P34" s="374">
        <f t="shared" si="51"/>
        <v>0</v>
      </c>
      <c r="Q34" s="382">
        <v>87</v>
      </c>
      <c r="R34" s="382">
        <v>50</v>
      </c>
      <c r="S34" s="382">
        <v>53</v>
      </c>
      <c r="T34" s="379">
        <f t="shared" si="26"/>
        <v>190</v>
      </c>
      <c r="U34" s="374">
        <f t="shared" si="27"/>
        <v>-1</v>
      </c>
      <c r="V34" s="367">
        <f t="shared" si="28"/>
        <v>-2</v>
      </c>
      <c r="W34" s="382">
        <v>84</v>
      </c>
      <c r="X34" s="382">
        <v>49</v>
      </c>
      <c r="Y34" s="382">
        <v>52</v>
      </c>
      <c r="Z34" s="379">
        <f t="shared" si="29"/>
        <v>185</v>
      </c>
      <c r="AA34" s="374">
        <f t="shared" si="30"/>
        <v>-5</v>
      </c>
      <c r="AB34" s="367">
        <f t="shared" si="31"/>
        <v>-7</v>
      </c>
      <c r="AC34" s="382">
        <v>81</v>
      </c>
      <c r="AD34" s="382">
        <v>48</v>
      </c>
      <c r="AE34" s="382">
        <v>47</v>
      </c>
      <c r="AF34" s="379">
        <f t="shared" si="32"/>
        <v>176</v>
      </c>
      <c r="AG34" s="374">
        <f t="shared" si="33"/>
        <v>-9</v>
      </c>
      <c r="AH34" s="367">
        <f t="shared" si="34"/>
        <v>-16</v>
      </c>
      <c r="AI34" s="382">
        <v>81</v>
      </c>
      <c r="AJ34" s="382">
        <v>48</v>
      </c>
      <c r="AK34" s="382">
        <v>47</v>
      </c>
      <c r="AL34" s="379">
        <f t="shared" si="35"/>
        <v>176</v>
      </c>
      <c r="AM34" s="374">
        <f t="shared" si="36"/>
        <v>0</v>
      </c>
      <c r="AN34" s="367">
        <f t="shared" si="37"/>
        <v>-16</v>
      </c>
      <c r="AO34" s="382">
        <v>80</v>
      </c>
      <c r="AP34" s="382">
        <v>49</v>
      </c>
      <c r="AQ34" s="382">
        <v>47</v>
      </c>
      <c r="AR34" s="379">
        <f t="shared" si="38"/>
        <v>176</v>
      </c>
      <c r="AS34" s="374">
        <f t="shared" si="39"/>
        <v>0</v>
      </c>
      <c r="AT34" s="367">
        <f t="shared" si="40"/>
        <v>-16</v>
      </c>
      <c r="AU34" s="382">
        <v>80</v>
      </c>
      <c r="AV34" s="382">
        <v>49</v>
      </c>
      <c r="AW34" s="382">
        <v>46</v>
      </c>
      <c r="AX34" s="379">
        <f t="shared" si="41"/>
        <v>175</v>
      </c>
      <c r="AY34" s="374">
        <f t="shared" si="42"/>
        <v>-1</v>
      </c>
      <c r="AZ34" s="367">
        <f t="shared" si="43"/>
        <v>-17</v>
      </c>
      <c r="BA34" s="382">
        <v>80</v>
      </c>
      <c r="BB34" s="382">
        <v>49</v>
      </c>
      <c r="BC34" s="382">
        <v>45</v>
      </c>
      <c r="BD34" s="379">
        <f t="shared" si="44"/>
        <v>174</v>
      </c>
      <c r="BE34" s="374">
        <f t="shared" si="45"/>
        <v>-1</v>
      </c>
      <c r="BF34" s="367">
        <f t="shared" si="46"/>
        <v>-18</v>
      </c>
      <c r="BG34" s="382">
        <v>80</v>
      </c>
      <c r="BH34" s="382">
        <v>49</v>
      </c>
      <c r="BI34" s="382">
        <v>44</v>
      </c>
      <c r="BJ34" s="379">
        <f t="shared" si="47"/>
        <v>173</v>
      </c>
      <c r="BK34" s="374">
        <f t="shared" si="48"/>
        <v>-1</v>
      </c>
      <c r="BL34" s="367">
        <f t="shared" si="49"/>
        <v>-19</v>
      </c>
      <c r="BM34" s="203"/>
    </row>
    <row r="35" spans="1:65">
      <c r="A35" s="266" t="s">
        <v>9</v>
      </c>
      <c r="B35" s="404"/>
      <c r="C35" s="266">
        <v>41</v>
      </c>
      <c r="D35" s="266">
        <v>17</v>
      </c>
      <c r="E35" s="266">
        <v>10</v>
      </c>
      <c r="F35" s="266">
        <v>68</v>
      </c>
      <c r="G35" s="383">
        <v>45</v>
      </c>
      <c r="H35" s="383">
        <v>16</v>
      </c>
      <c r="I35" s="383">
        <v>9</v>
      </c>
      <c r="J35" s="364">
        <v>70</v>
      </c>
      <c r="K35" s="375">
        <f t="shared" si="50"/>
        <v>60</v>
      </c>
      <c r="L35" s="383">
        <v>51</v>
      </c>
      <c r="M35" s="383">
        <v>14</v>
      </c>
      <c r="N35" s="383">
        <v>9</v>
      </c>
      <c r="O35" s="364">
        <v>74</v>
      </c>
      <c r="P35" s="375">
        <f t="shared" si="51"/>
        <v>4</v>
      </c>
      <c r="Q35" s="383">
        <v>50</v>
      </c>
      <c r="R35" s="383">
        <v>14</v>
      </c>
      <c r="S35" s="383">
        <v>9</v>
      </c>
      <c r="T35" s="379">
        <f t="shared" si="26"/>
        <v>73</v>
      </c>
      <c r="U35" s="375">
        <f t="shared" si="27"/>
        <v>-1</v>
      </c>
      <c r="V35" s="367">
        <f t="shared" si="28"/>
        <v>5</v>
      </c>
      <c r="W35" s="383">
        <v>50</v>
      </c>
      <c r="X35" s="383">
        <v>14</v>
      </c>
      <c r="Y35" s="383">
        <v>9</v>
      </c>
      <c r="Z35" s="379">
        <f t="shared" si="29"/>
        <v>73</v>
      </c>
      <c r="AA35" s="375">
        <f t="shared" si="30"/>
        <v>0</v>
      </c>
      <c r="AB35" s="367">
        <f t="shared" si="31"/>
        <v>5</v>
      </c>
      <c r="AC35" s="383">
        <v>48</v>
      </c>
      <c r="AD35" s="383">
        <v>16</v>
      </c>
      <c r="AE35" s="383">
        <v>9</v>
      </c>
      <c r="AF35" s="379">
        <f t="shared" si="32"/>
        <v>73</v>
      </c>
      <c r="AG35" s="375">
        <f t="shared" si="33"/>
        <v>0</v>
      </c>
      <c r="AH35" s="367">
        <f t="shared" si="34"/>
        <v>5</v>
      </c>
      <c r="AI35" s="383">
        <v>43</v>
      </c>
      <c r="AJ35" s="383">
        <v>16</v>
      </c>
      <c r="AK35" s="383">
        <v>7</v>
      </c>
      <c r="AL35" s="379">
        <f t="shared" si="35"/>
        <v>66</v>
      </c>
      <c r="AM35" s="375">
        <f t="shared" si="36"/>
        <v>-7</v>
      </c>
      <c r="AN35" s="367">
        <f t="shared" si="37"/>
        <v>-2</v>
      </c>
      <c r="AO35" s="383">
        <v>42</v>
      </c>
      <c r="AP35" s="383">
        <v>16</v>
      </c>
      <c r="AQ35" s="383">
        <v>7</v>
      </c>
      <c r="AR35" s="379">
        <f t="shared" si="38"/>
        <v>65</v>
      </c>
      <c r="AS35" s="375">
        <f t="shared" si="39"/>
        <v>-1</v>
      </c>
      <c r="AT35" s="367">
        <f t="shared" si="40"/>
        <v>-3</v>
      </c>
      <c r="AU35" s="383">
        <v>44</v>
      </c>
      <c r="AV35" s="383">
        <v>16</v>
      </c>
      <c r="AW35" s="383">
        <v>7</v>
      </c>
      <c r="AX35" s="379">
        <f t="shared" si="41"/>
        <v>67</v>
      </c>
      <c r="AY35" s="375">
        <f t="shared" si="42"/>
        <v>2</v>
      </c>
      <c r="AZ35" s="367">
        <f t="shared" si="43"/>
        <v>-1</v>
      </c>
      <c r="BA35" s="383">
        <v>44</v>
      </c>
      <c r="BB35" s="383">
        <v>16</v>
      </c>
      <c r="BC35" s="383">
        <v>7</v>
      </c>
      <c r="BD35" s="379">
        <f t="shared" si="44"/>
        <v>67</v>
      </c>
      <c r="BE35" s="375">
        <f t="shared" si="45"/>
        <v>0</v>
      </c>
      <c r="BF35" s="367">
        <f t="shared" si="46"/>
        <v>-1</v>
      </c>
      <c r="BG35" s="383">
        <v>44</v>
      </c>
      <c r="BH35" s="383">
        <v>15</v>
      </c>
      <c r="BI35" s="383">
        <v>7</v>
      </c>
      <c r="BJ35" s="379">
        <f t="shared" si="47"/>
        <v>66</v>
      </c>
      <c r="BK35" s="375">
        <f t="shared" si="48"/>
        <v>-1</v>
      </c>
      <c r="BL35" s="367">
        <f t="shared" si="49"/>
        <v>-2</v>
      </c>
      <c r="BM35" s="203"/>
    </row>
    <row r="36" spans="1:65">
      <c r="A36" s="266" t="s">
        <v>10</v>
      </c>
      <c r="B36" s="404"/>
      <c r="C36" s="266">
        <v>38</v>
      </c>
      <c r="D36" s="266">
        <v>16</v>
      </c>
      <c r="E36" s="266">
        <v>13</v>
      </c>
      <c r="F36" s="266">
        <v>67</v>
      </c>
      <c r="G36" s="383">
        <v>35</v>
      </c>
      <c r="H36" s="383">
        <v>14</v>
      </c>
      <c r="I36" s="383">
        <v>11</v>
      </c>
      <c r="J36" s="364">
        <v>60</v>
      </c>
      <c r="K36" s="375">
        <f t="shared" si="50"/>
        <v>47</v>
      </c>
      <c r="L36" s="383">
        <v>36</v>
      </c>
      <c r="M36" s="383">
        <v>14</v>
      </c>
      <c r="N36" s="383">
        <v>11</v>
      </c>
      <c r="O36" s="364">
        <v>61</v>
      </c>
      <c r="P36" s="375">
        <f t="shared" si="51"/>
        <v>1</v>
      </c>
      <c r="Q36" s="383">
        <v>35</v>
      </c>
      <c r="R36" s="383">
        <v>14</v>
      </c>
      <c r="S36" s="383">
        <v>11</v>
      </c>
      <c r="T36" s="379">
        <f t="shared" si="26"/>
        <v>60</v>
      </c>
      <c r="U36" s="375">
        <f t="shared" si="27"/>
        <v>-1</v>
      </c>
      <c r="V36" s="367">
        <f t="shared" si="28"/>
        <v>-7</v>
      </c>
      <c r="W36" s="383">
        <v>34</v>
      </c>
      <c r="X36" s="383">
        <v>14</v>
      </c>
      <c r="Y36" s="383">
        <v>11</v>
      </c>
      <c r="Z36" s="379">
        <f t="shared" si="29"/>
        <v>59</v>
      </c>
      <c r="AA36" s="375">
        <f t="shared" si="30"/>
        <v>-1</v>
      </c>
      <c r="AB36" s="367">
        <f t="shared" si="31"/>
        <v>-8</v>
      </c>
      <c r="AC36" s="383">
        <v>34</v>
      </c>
      <c r="AD36" s="383">
        <v>13</v>
      </c>
      <c r="AE36" s="383">
        <v>14</v>
      </c>
      <c r="AF36" s="379">
        <f t="shared" si="32"/>
        <v>61</v>
      </c>
      <c r="AG36" s="375">
        <f t="shared" si="33"/>
        <v>2</v>
      </c>
      <c r="AH36" s="367">
        <f t="shared" si="34"/>
        <v>-6</v>
      </c>
      <c r="AI36" s="383">
        <v>33</v>
      </c>
      <c r="AJ36" s="383">
        <v>13</v>
      </c>
      <c r="AK36" s="383">
        <v>13</v>
      </c>
      <c r="AL36" s="379">
        <f t="shared" si="35"/>
        <v>59</v>
      </c>
      <c r="AM36" s="375">
        <f t="shared" si="36"/>
        <v>-2</v>
      </c>
      <c r="AN36" s="367">
        <f t="shared" si="37"/>
        <v>-8</v>
      </c>
      <c r="AO36" s="383">
        <v>34</v>
      </c>
      <c r="AP36" s="383">
        <v>13</v>
      </c>
      <c r="AQ36" s="383">
        <v>13</v>
      </c>
      <c r="AR36" s="379">
        <f t="shared" si="38"/>
        <v>60</v>
      </c>
      <c r="AS36" s="375">
        <f t="shared" si="39"/>
        <v>1</v>
      </c>
      <c r="AT36" s="367">
        <f t="shared" si="40"/>
        <v>-7</v>
      </c>
      <c r="AU36" s="383">
        <v>34</v>
      </c>
      <c r="AV36" s="383">
        <v>13</v>
      </c>
      <c r="AW36" s="383">
        <v>13</v>
      </c>
      <c r="AX36" s="379">
        <f t="shared" si="41"/>
        <v>60</v>
      </c>
      <c r="AY36" s="375">
        <f t="shared" si="42"/>
        <v>0</v>
      </c>
      <c r="AZ36" s="367">
        <f t="shared" si="43"/>
        <v>-7</v>
      </c>
      <c r="BA36" s="383">
        <v>34</v>
      </c>
      <c r="BB36" s="383">
        <v>13</v>
      </c>
      <c r="BC36" s="383">
        <v>13</v>
      </c>
      <c r="BD36" s="379">
        <f t="shared" si="44"/>
        <v>60</v>
      </c>
      <c r="BE36" s="375">
        <f t="shared" si="45"/>
        <v>0</v>
      </c>
      <c r="BF36" s="367">
        <f t="shared" si="46"/>
        <v>-7</v>
      </c>
      <c r="BG36" s="383">
        <v>34</v>
      </c>
      <c r="BH36" s="383">
        <v>13</v>
      </c>
      <c r="BI36" s="383">
        <v>13</v>
      </c>
      <c r="BJ36" s="379">
        <f t="shared" si="47"/>
        <v>60</v>
      </c>
      <c r="BK36" s="375">
        <f t="shared" si="48"/>
        <v>0</v>
      </c>
      <c r="BL36" s="367">
        <f t="shared" si="49"/>
        <v>-7</v>
      </c>
      <c r="BM36" s="203"/>
    </row>
    <row r="37" spans="1:65">
      <c r="A37" s="266" t="s">
        <v>25</v>
      </c>
      <c r="B37" s="404"/>
      <c r="C37" s="266">
        <v>18</v>
      </c>
      <c r="D37" s="266">
        <v>15</v>
      </c>
      <c r="E37" s="266">
        <v>7</v>
      </c>
      <c r="F37" s="266">
        <v>40</v>
      </c>
      <c r="G37" s="383">
        <v>19</v>
      </c>
      <c r="H37" s="383">
        <v>13</v>
      </c>
      <c r="I37" s="383">
        <v>5</v>
      </c>
      <c r="J37" s="364">
        <v>37</v>
      </c>
      <c r="K37" s="375">
        <f t="shared" si="50"/>
        <v>30</v>
      </c>
      <c r="L37" s="383">
        <v>19</v>
      </c>
      <c r="M37" s="383">
        <v>13</v>
      </c>
      <c r="N37" s="383">
        <v>5</v>
      </c>
      <c r="O37" s="364">
        <v>37</v>
      </c>
      <c r="P37" s="375">
        <f t="shared" si="51"/>
        <v>0</v>
      </c>
      <c r="Q37" s="383">
        <v>19</v>
      </c>
      <c r="R37" s="383">
        <v>13</v>
      </c>
      <c r="S37" s="383">
        <v>5</v>
      </c>
      <c r="T37" s="379">
        <f t="shared" si="26"/>
        <v>37</v>
      </c>
      <c r="U37" s="375">
        <f t="shared" si="27"/>
        <v>0</v>
      </c>
      <c r="V37" s="367">
        <f t="shared" si="28"/>
        <v>-3</v>
      </c>
      <c r="W37" s="383">
        <v>19</v>
      </c>
      <c r="X37" s="383">
        <v>13</v>
      </c>
      <c r="Y37" s="383">
        <v>5</v>
      </c>
      <c r="Z37" s="379">
        <f t="shared" si="29"/>
        <v>37</v>
      </c>
      <c r="AA37" s="375">
        <f t="shared" si="30"/>
        <v>0</v>
      </c>
      <c r="AB37" s="367">
        <f t="shared" si="31"/>
        <v>-3</v>
      </c>
      <c r="AC37" s="383">
        <v>17</v>
      </c>
      <c r="AD37" s="383">
        <v>12</v>
      </c>
      <c r="AE37" s="383">
        <v>4</v>
      </c>
      <c r="AF37" s="379">
        <f t="shared" si="32"/>
        <v>33</v>
      </c>
      <c r="AG37" s="375">
        <f t="shared" si="33"/>
        <v>-4</v>
      </c>
      <c r="AH37" s="367">
        <f t="shared" si="34"/>
        <v>-7</v>
      </c>
      <c r="AI37" s="383">
        <v>17</v>
      </c>
      <c r="AJ37" s="383">
        <v>12</v>
      </c>
      <c r="AK37" s="383">
        <v>4</v>
      </c>
      <c r="AL37" s="379">
        <f t="shared" si="35"/>
        <v>33</v>
      </c>
      <c r="AM37" s="375">
        <f t="shared" si="36"/>
        <v>0</v>
      </c>
      <c r="AN37" s="367">
        <f t="shared" si="37"/>
        <v>-7</v>
      </c>
      <c r="AO37" s="383">
        <v>16</v>
      </c>
      <c r="AP37" s="383">
        <v>12</v>
      </c>
      <c r="AQ37" s="383">
        <v>4</v>
      </c>
      <c r="AR37" s="379">
        <f t="shared" si="38"/>
        <v>32</v>
      </c>
      <c r="AS37" s="375">
        <f t="shared" si="39"/>
        <v>-1</v>
      </c>
      <c r="AT37" s="367">
        <f t="shared" si="40"/>
        <v>-8</v>
      </c>
      <c r="AU37" s="383">
        <v>16</v>
      </c>
      <c r="AV37" s="383">
        <v>12</v>
      </c>
      <c r="AW37" s="383">
        <v>4</v>
      </c>
      <c r="AX37" s="379">
        <f t="shared" si="41"/>
        <v>32</v>
      </c>
      <c r="AY37" s="375">
        <f t="shared" si="42"/>
        <v>0</v>
      </c>
      <c r="AZ37" s="367">
        <f t="shared" si="43"/>
        <v>-8</v>
      </c>
      <c r="BA37" s="383">
        <v>16</v>
      </c>
      <c r="BB37" s="383">
        <v>12</v>
      </c>
      <c r="BC37" s="383">
        <v>4</v>
      </c>
      <c r="BD37" s="379">
        <f t="shared" si="44"/>
        <v>32</v>
      </c>
      <c r="BE37" s="375">
        <f t="shared" si="45"/>
        <v>0</v>
      </c>
      <c r="BF37" s="367">
        <f t="shared" si="46"/>
        <v>-8</v>
      </c>
      <c r="BG37" s="383">
        <v>16</v>
      </c>
      <c r="BH37" s="383">
        <v>12</v>
      </c>
      <c r="BI37" s="383">
        <v>4</v>
      </c>
      <c r="BJ37" s="379">
        <f t="shared" si="47"/>
        <v>32</v>
      </c>
      <c r="BK37" s="375">
        <f t="shared" si="48"/>
        <v>0</v>
      </c>
      <c r="BL37" s="367">
        <f t="shared" si="49"/>
        <v>-8</v>
      </c>
      <c r="BM37" s="203"/>
    </row>
    <row r="38" spans="1:65">
      <c r="A38" s="268" t="s">
        <v>11</v>
      </c>
      <c r="B38" s="404"/>
      <c r="C38" s="266">
        <v>35</v>
      </c>
      <c r="D38" s="266">
        <v>25</v>
      </c>
      <c r="E38" s="266">
        <v>16</v>
      </c>
      <c r="F38" s="266">
        <v>76</v>
      </c>
      <c r="G38" s="383">
        <v>28</v>
      </c>
      <c r="H38" s="383">
        <v>23</v>
      </c>
      <c r="I38" s="383">
        <v>16</v>
      </c>
      <c r="J38" s="365">
        <v>67</v>
      </c>
      <c r="K38" s="376">
        <f t="shared" si="50"/>
        <v>51</v>
      </c>
      <c r="L38" s="383">
        <v>29</v>
      </c>
      <c r="M38" s="383">
        <v>23</v>
      </c>
      <c r="N38" s="383">
        <v>16</v>
      </c>
      <c r="O38" s="365">
        <v>68</v>
      </c>
      <c r="P38" s="376">
        <f t="shared" si="51"/>
        <v>1</v>
      </c>
      <c r="Q38" s="383">
        <v>29</v>
      </c>
      <c r="R38" s="383">
        <v>23</v>
      </c>
      <c r="S38" s="383">
        <v>16</v>
      </c>
      <c r="T38" s="380">
        <f t="shared" si="26"/>
        <v>68</v>
      </c>
      <c r="U38" s="376">
        <f t="shared" si="27"/>
        <v>0</v>
      </c>
      <c r="V38" s="368">
        <f t="shared" si="28"/>
        <v>-8</v>
      </c>
      <c r="W38" s="383">
        <v>28</v>
      </c>
      <c r="X38" s="383">
        <v>23</v>
      </c>
      <c r="Y38" s="383">
        <v>16</v>
      </c>
      <c r="Z38" s="380">
        <f t="shared" si="29"/>
        <v>67</v>
      </c>
      <c r="AA38" s="376">
        <f t="shared" si="30"/>
        <v>-1</v>
      </c>
      <c r="AB38" s="368">
        <f t="shared" si="31"/>
        <v>-9</v>
      </c>
      <c r="AC38" s="383">
        <v>25</v>
      </c>
      <c r="AD38" s="383">
        <v>26</v>
      </c>
      <c r="AE38" s="383">
        <v>16</v>
      </c>
      <c r="AF38" s="380">
        <f t="shared" si="32"/>
        <v>67</v>
      </c>
      <c r="AG38" s="376">
        <f t="shared" si="33"/>
        <v>0</v>
      </c>
      <c r="AH38" s="368">
        <f t="shared" si="34"/>
        <v>-9</v>
      </c>
      <c r="AI38" s="383">
        <v>31</v>
      </c>
      <c r="AJ38" s="383">
        <v>25</v>
      </c>
      <c r="AK38" s="383">
        <v>16</v>
      </c>
      <c r="AL38" s="380">
        <f t="shared" si="35"/>
        <v>72</v>
      </c>
      <c r="AM38" s="376">
        <f t="shared" si="36"/>
        <v>5</v>
      </c>
      <c r="AN38" s="368">
        <f t="shared" si="37"/>
        <v>-4</v>
      </c>
      <c r="AO38" s="383">
        <v>31</v>
      </c>
      <c r="AP38" s="383">
        <v>25</v>
      </c>
      <c r="AQ38" s="383">
        <v>16</v>
      </c>
      <c r="AR38" s="380">
        <f t="shared" si="38"/>
        <v>72</v>
      </c>
      <c r="AS38" s="376">
        <f t="shared" si="39"/>
        <v>0</v>
      </c>
      <c r="AT38" s="368">
        <f t="shared" si="40"/>
        <v>-4</v>
      </c>
      <c r="AU38" s="383">
        <v>29</v>
      </c>
      <c r="AV38" s="383">
        <v>25</v>
      </c>
      <c r="AW38" s="383">
        <v>16</v>
      </c>
      <c r="AX38" s="380">
        <f t="shared" si="41"/>
        <v>70</v>
      </c>
      <c r="AY38" s="376">
        <f t="shared" si="42"/>
        <v>-2</v>
      </c>
      <c r="AZ38" s="368">
        <f t="shared" si="43"/>
        <v>-6</v>
      </c>
      <c r="BA38" s="383">
        <v>30</v>
      </c>
      <c r="BB38" s="383">
        <v>24</v>
      </c>
      <c r="BC38" s="383">
        <v>16</v>
      </c>
      <c r="BD38" s="380">
        <f t="shared" si="44"/>
        <v>70</v>
      </c>
      <c r="BE38" s="376">
        <f t="shared" si="45"/>
        <v>0</v>
      </c>
      <c r="BF38" s="368">
        <f t="shared" si="46"/>
        <v>-6</v>
      </c>
      <c r="BG38" s="383">
        <v>30</v>
      </c>
      <c r="BH38" s="383">
        <v>24</v>
      </c>
      <c r="BI38" s="383">
        <v>16</v>
      </c>
      <c r="BJ38" s="380">
        <f t="shared" si="47"/>
        <v>70</v>
      </c>
      <c r="BK38" s="376">
        <f t="shared" si="48"/>
        <v>0</v>
      </c>
      <c r="BL38" s="368">
        <f t="shared" si="49"/>
        <v>-6</v>
      </c>
      <c r="BM38" s="203"/>
    </row>
    <row r="39" spans="1:65" ht="13.8" thickBot="1">
      <c r="A39" s="188" t="s">
        <v>75</v>
      </c>
      <c r="B39" s="188"/>
      <c r="C39" s="207">
        <v>361</v>
      </c>
      <c r="D39" s="207">
        <v>241</v>
      </c>
      <c r="E39" s="207">
        <v>171</v>
      </c>
      <c r="F39" s="207">
        <v>773</v>
      </c>
      <c r="G39" s="207">
        <f>SUM(G28:G38)</f>
        <v>357</v>
      </c>
      <c r="H39" s="207">
        <f>SUM(H28:H38)</f>
        <v>229</v>
      </c>
      <c r="I39" s="207">
        <f>SUM(I28:I38)</f>
        <v>165</v>
      </c>
      <c r="J39" s="220">
        <f>SUM(J28:J38)</f>
        <v>751</v>
      </c>
      <c r="K39" s="257">
        <f>J39-E39</f>
        <v>580</v>
      </c>
      <c r="L39" s="207">
        <v>364</v>
      </c>
      <c r="M39" s="207">
        <v>223</v>
      </c>
      <c r="N39" s="207">
        <v>164</v>
      </c>
      <c r="O39" s="220">
        <v>752</v>
      </c>
      <c r="P39" s="257">
        <f>O39-J39</f>
        <v>1</v>
      </c>
      <c r="Q39" s="207">
        <f>SUM(Q28:Q38)</f>
        <v>359</v>
      </c>
      <c r="R39" s="207">
        <f>SUM(R28:R38)</f>
        <v>220</v>
      </c>
      <c r="S39" s="207">
        <f>SUM(S28:S38)</f>
        <v>165</v>
      </c>
      <c r="T39" s="220">
        <f>SUM(T28:T38)</f>
        <v>744</v>
      </c>
      <c r="U39" s="257">
        <f t="shared" si="27"/>
        <v>-8</v>
      </c>
      <c r="V39" s="257">
        <f t="shared" si="28"/>
        <v>-29</v>
      </c>
      <c r="W39" s="207">
        <f>SUM(W28:W38)</f>
        <v>352</v>
      </c>
      <c r="X39" s="207">
        <f>SUM(X28:X38)</f>
        <v>218</v>
      </c>
      <c r="Y39" s="207">
        <f>SUM(Y28:Y38)</f>
        <v>164</v>
      </c>
      <c r="Z39" s="220">
        <f>SUM(Z28:Z38)</f>
        <v>734</v>
      </c>
      <c r="AA39" s="257">
        <f t="shared" si="30"/>
        <v>-10</v>
      </c>
      <c r="AB39" s="257">
        <f t="shared" si="31"/>
        <v>-39</v>
      </c>
      <c r="AC39" s="207">
        <f>SUM(AC28:AC38)</f>
        <v>332</v>
      </c>
      <c r="AD39" s="207">
        <f>SUM(AD28:AD38)</f>
        <v>225</v>
      </c>
      <c r="AE39" s="207">
        <f>SUM(AE28:AE38)</f>
        <v>162</v>
      </c>
      <c r="AF39" s="220">
        <f>SUM(AF28:AF38)</f>
        <v>719</v>
      </c>
      <c r="AG39" s="257">
        <f t="shared" si="33"/>
        <v>-15</v>
      </c>
      <c r="AH39" s="257">
        <f t="shared" si="34"/>
        <v>-54</v>
      </c>
      <c r="AI39" s="207">
        <f>SUM(AI28:AI38)</f>
        <v>333</v>
      </c>
      <c r="AJ39" s="207">
        <f>SUM(AJ28:AJ38)</f>
        <v>222</v>
      </c>
      <c r="AK39" s="207">
        <f>SUM(AK28:AK38)</f>
        <v>159</v>
      </c>
      <c r="AL39" s="220">
        <f>SUM(AL28:AL38)</f>
        <v>714</v>
      </c>
      <c r="AM39" s="257">
        <f t="shared" si="36"/>
        <v>-5</v>
      </c>
      <c r="AN39" s="257">
        <f t="shared" si="37"/>
        <v>-59</v>
      </c>
      <c r="AO39" s="207">
        <f>SUM(AO28:AO38)</f>
        <v>332</v>
      </c>
      <c r="AP39" s="207">
        <f>SUM(AP28:AP38)</f>
        <v>220</v>
      </c>
      <c r="AQ39" s="207">
        <f>SUM(AQ28:AQ38)</f>
        <v>158</v>
      </c>
      <c r="AR39" s="220">
        <f>SUM(AR28:AR38)</f>
        <v>710</v>
      </c>
      <c r="AS39" s="257">
        <f t="shared" si="39"/>
        <v>-4</v>
      </c>
      <c r="AT39" s="257">
        <f t="shared" si="40"/>
        <v>-63</v>
      </c>
      <c r="AU39" s="207">
        <f>SUM(AU28:AU38)</f>
        <v>334</v>
      </c>
      <c r="AV39" s="207">
        <f>SUM(AV28:AV38)</f>
        <v>215</v>
      </c>
      <c r="AW39" s="207">
        <f>SUM(AW28:AW38)</f>
        <v>156</v>
      </c>
      <c r="AX39" s="220">
        <f>SUM(AX28:AX38)</f>
        <v>705</v>
      </c>
      <c r="AY39" s="257">
        <f t="shared" si="42"/>
        <v>-5</v>
      </c>
      <c r="AZ39" s="257">
        <f t="shared" si="43"/>
        <v>-68</v>
      </c>
      <c r="BA39" s="207">
        <f>SUM(BA28:BA38)</f>
        <v>334</v>
      </c>
      <c r="BB39" s="207">
        <f>SUM(BB28:BB38)</f>
        <v>212</v>
      </c>
      <c r="BC39" s="207">
        <f>SUM(BC28:BC38)</f>
        <v>155</v>
      </c>
      <c r="BD39" s="220">
        <f>SUM(BD28:BD38)</f>
        <v>701</v>
      </c>
      <c r="BE39" s="257">
        <f t="shared" si="45"/>
        <v>-4</v>
      </c>
      <c r="BF39" s="257">
        <f t="shared" si="46"/>
        <v>-72</v>
      </c>
      <c r="BG39" s="207">
        <f>SUM(BG28:BG38)</f>
        <v>334</v>
      </c>
      <c r="BH39" s="207">
        <f>SUM(BH28:BH38)</f>
        <v>210</v>
      </c>
      <c r="BI39" s="207">
        <f>SUM(BI28:BI38)</f>
        <v>154</v>
      </c>
      <c r="BJ39" s="220">
        <f>SUM(BJ28:BJ38)</f>
        <v>698</v>
      </c>
      <c r="BK39" s="257">
        <f t="shared" si="48"/>
        <v>-3</v>
      </c>
      <c r="BL39" s="257">
        <f t="shared" si="49"/>
        <v>-75</v>
      </c>
      <c r="BM39" s="199"/>
    </row>
    <row r="40" spans="1:65" ht="13.8" thickTop="1">
      <c r="L40" s="189"/>
      <c r="BM40" s="195"/>
    </row>
    <row r="41" spans="1:65">
      <c r="L41" s="189"/>
      <c r="BM41" s="195"/>
    </row>
  </sheetData>
  <sheetProtection selectLockedCells="1"/>
  <mergeCells count="102">
    <mergeCell ref="BG2:BL2"/>
    <mergeCell ref="J3:J4"/>
    <mergeCell ref="AC3:AE3"/>
    <mergeCell ref="AI3:AK3"/>
    <mergeCell ref="BF26:BF27"/>
    <mergeCell ref="BG25:BL25"/>
    <mergeCell ref="P26:P27"/>
    <mergeCell ref="U26:U27"/>
    <mergeCell ref="AC26:AE26"/>
    <mergeCell ref="W3:Y3"/>
    <mergeCell ref="T3:T4"/>
    <mergeCell ref="T26:T27"/>
    <mergeCell ref="O3:O4"/>
    <mergeCell ref="G25:J25"/>
    <mergeCell ref="W25:AB25"/>
    <mergeCell ref="J26:J27"/>
    <mergeCell ref="Q25:V25"/>
    <mergeCell ref="V3:V4"/>
    <mergeCell ref="K3:K4"/>
    <mergeCell ref="K26:K27"/>
    <mergeCell ref="BG3:BI3"/>
    <mergeCell ref="AY26:AY27"/>
    <mergeCell ref="AZ26:AZ27"/>
    <mergeCell ref="BE3:BE4"/>
    <mergeCell ref="AZ3:AZ4"/>
    <mergeCell ref="BD3:BD4"/>
    <mergeCell ref="BA3:BC3"/>
    <mergeCell ref="AU25:AZ25"/>
    <mergeCell ref="BL26:BL27"/>
    <mergeCell ref="BG26:BI26"/>
    <mergeCell ref="BJ26:BJ27"/>
    <mergeCell ref="BA25:BF25"/>
    <mergeCell ref="BD26:BD27"/>
    <mergeCell ref="BK26:BK27"/>
    <mergeCell ref="BE26:BE27"/>
    <mergeCell ref="BA26:BC26"/>
    <mergeCell ref="BL3:BL4"/>
    <mergeCell ref="L25:P25"/>
    <mergeCell ref="AS3:AS4"/>
    <mergeCell ref="P3:P4"/>
    <mergeCell ref="U3:U4"/>
    <mergeCell ref="AB3:AB4"/>
    <mergeCell ref="AM3:AM4"/>
    <mergeCell ref="BF3:BF4"/>
    <mergeCell ref="BK3:BK4"/>
    <mergeCell ref="BJ3:BJ4"/>
    <mergeCell ref="AN3:AN4"/>
    <mergeCell ref="AF26:AF27"/>
    <mergeCell ref="AI26:AK26"/>
    <mergeCell ref="AL26:AL27"/>
    <mergeCell ref="AL3:AL4"/>
    <mergeCell ref="AT26:AT27"/>
    <mergeCell ref="C26:E26"/>
    <mergeCell ref="AY3:AY4"/>
    <mergeCell ref="AA26:AA27"/>
    <mergeCell ref="AG26:AG27"/>
    <mergeCell ref="AB26:AB27"/>
    <mergeCell ref="V26:V27"/>
    <mergeCell ref="AT3:AT4"/>
    <mergeCell ref="AI25:AN25"/>
    <mergeCell ref="AF3:AF4"/>
    <mergeCell ref="AO26:AQ26"/>
    <mergeCell ref="A3:A4"/>
    <mergeCell ref="AC25:AH25"/>
    <mergeCell ref="L26:N26"/>
    <mergeCell ref="O26:O27"/>
    <mergeCell ref="Q26:S26"/>
    <mergeCell ref="W26:Y26"/>
    <mergeCell ref="Z26:Z27"/>
    <mergeCell ref="AG3:AG4"/>
    <mergeCell ref="A26:A27"/>
    <mergeCell ref="G26:I26"/>
    <mergeCell ref="C2:F2"/>
    <mergeCell ref="C3:E3"/>
    <mergeCell ref="F3:F4"/>
    <mergeCell ref="BA2:BF2"/>
    <mergeCell ref="AU3:AW3"/>
    <mergeCell ref="AO3:AQ3"/>
    <mergeCell ref="Z3:Z4"/>
    <mergeCell ref="AO2:AT2"/>
    <mergeCell ref="AC2:AH2"/>
    <mergeCell ref="AX3:AX4"/>
    <mergeCell ref="G2:J2"/>
    <mergeCell ref="L2:P2"/>
    <mergeCell ref="Q2:V2"/>
    <mergeCell ref="W2:AB2"/>
    <mergeCell ref="AI2:AN2"/>
    <mergeCell ref="AH3:AH4"/>
    <mergeCell ref="AA3:AA4"/>
    <mergeCell ref="G3:I3"/>
    <mergeCell ref="L3:N3"/>
    <mergeCell ref="Q3:S3"/>
    <mergeCell ref="AU2:AZ2"/>
    <mergeCell ref="AR3:AR4"/>
    <mergeCell ref="AH26:AH27"/>
    <mergeCell ref="AX26:AX27"/>
    <mergeCell ref="AU26:AW26"/>
    <mergeCell ref="AR26:AR27"/>
    <mergeCell ref="AM26:AM27"/>
    <mergeCell ref="AN26:AN27"/>
    <mergeCell ref="AS26:AS27"/>
    <mergeCell ref="AO25:AT25"/>
  </mergeCells>
  <phoneticPr fontId="36" type="noConversion"/>
  <printOptions horizontalCentered="1"/>
  <pageMargins left="0.48" right="0.36" top="0.98" bottom="0.65" header="0.4" footer="0.37"/>
  <pageSetup orientation="landscape" r:id="rId1"/>
  <headerFooter alignWithMargins="0">
    <oddHeader>&amp;L&amp;D&amp;CErie County Technical School
Monthly Enrollment Report
2009-2010</oddHeader>
    <oddFooter>&amp;L&amp;8&amp;Z&amp;F&amp;R&amp;8&amp;A</oddFooter>
  </headerFooter>
  <colBreaks count="4" manualBreakCount="4">
    <brk id="28" max="1048575" man="1"/>
    <brk id="46" max="1048575" man="1"/>
    <brk id="52" max="1048575" man="1"/>
    <brk id="5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G41"/>
  <sheetViews>
    <sheetView workbookViewId="0">
      <pane xSplit="1" ySplit="2" topLeftCell="Y18" activePane="bottomRight" state="frozen"/>
      <selection pane="topRight" activeCell="B1" sqref="B1"/>
      <selection pane="bottomLeft" activeCell="A3" sqref="A3"/>
      <selection pane="bottomRight" activeCell="A43" sqref="A43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677" t="s">
        <v>185</v>
      </c>
      <c r="C2" s="678"/>
      <c r="D2" s="678"/>
      <c r="E2" s="679"/>
      <c r="F2" s="680" t="s">
        <v>186</v>
      </c>
      <c r="G2" s="681"/>
      <c r="H2" s="681"/>
      <c r="I2" s="681"/>
      <c r="J2" s="682"/>
      <c r="K2" s="677" t="s">
        <v>187</v>
      </c>
      <c r="L2" s="678"/>
      <c r="M2" s="678"/>
      <c r="N2" s="678"/>
      <c r="O2" s="678"/>
      <c r="P2" s="679"/>
      <c r="Q2" s="666" t="s">
        <v>188</v>
      </c>
      <c r="R2" s="667"/>
      <c r="S2" s="667"/>
      <c r="T2" s="667"/>
      <c r="U2" s="667"/>
      <c r="V2" s="668"/>
      <c r="W2" s="677" t="s">
        <v>179</v>
      </c>
      <c r="X2" s="678"/>
      <c r="Y2" s="678"/>
      <c r="Z2" s="678"/>
      <c r="AA2" s="678"/>
      <c r="AB2" s="679"/>
      <c r="AC2" s="666" t="s">
        <v>180</v>
      </c>
      <c r="AD2" s="667"/>
      <c r="AE2" s="667"/>
      <c r="AF2" s="667"/>
      <c r="AG2" s="667"/>
      <c r="AH2" s="668"/>
      <c r="AI2" s="677" t="s">
        <v>181</v>
      </c>
      <c r="AJ2" s="678"/>
      <c r="AK2" s="678"/>
      <c r="AL2" s="678"/>
      <c r="AM2" s="678"/>
      <c r="AN2" s="679"/>
      <c r="AO2" s="666" t="s">
        <v>182</v>
      </c>
      <c r="AP2" s="667"/>
      <c r="AQ2" s="667"/>
      <c r="AR2" s="667"/>
      <c r="AS2" s="667"/>
      <c r="AT2" s="668"/>
      <c r="AU2" s="677" t="s">
        <v>183</v>
      </c>
      <c r="AV2" s="678"/>
      <c r="AW2" s="678"/>
      <c r="AX2" s="678"/>
      <c r="AY2" s="678"/>
      <c r="AZ2" s="679"/>
      <c r="BA2" s="666" t="s">
        <v>184</v>
      </c>
      <c r="BB2" s="667"/>
      <c r="BC2" s="667"/>
      <c r="BD2" s="667"/>
      <c r="BE2" s="667"/>
      <c r="BF2" s="668"/>
      <c r="BG2" s="198"/>
    </row>
    <row r="3" spans="1:59" ht="12.75" customHeight="1">
      <c r="A3" s="684" t="s">
        <v>169</v>
      </c>
      <c r="B3" s="671" t="s">
        <v>76</v>
      </c>
      <c r="C3" s="672"/>
      <c r="D3" s="673"/>
      <c r="E3" s="669" t="s">
        <v>13</v>
      </c>
      <c r="F3" s="671" t="s">
        <v>76</v>
      </c>
      <c r="G3" s="672"/>
      <c r="H3" s="673"/>
      <c r="I3" s="669" t="s">
        <v>13</v>
      </c>
      <c r="J3" s="669" t="s">
        <v>120</v>
      </c>
      <c r="K3" s="671" t="s">
        <v>76</v>
      </c>
      <c r="L3" s="672"/>
      <c r="M3" s="673"/>
      <c r="N3" s="669" t="s">
        <v>13</v>
      </c>
      <c r="O3" s="669" t="s">
        <v>120</v>
      </c>
      <c r="P3" s="669" t="s">
        <v>121</v>
      </c>
      <c r="Q3" s="671" t="s">
        <v>76</v>
      </c>
      <c r="R3" s="672"/>
      <c r="S3" s="673"/>
      <c r="T3" s="669" t="s">
        <v>13</v>
      </c>
      <c r="U3" s="669" t="s">
        <v>120</v>
      </c>
      <c r="V3" s="669" t="s">
        <v>121</v>
      </c>
      <c r="W3" s="671" t="s">
        <v>76</v>
      </c>
      <c r="X3" s="672"/>
      <c r="Y3" s="673"/>
      <c r="Z3" s="669" t="s">
        <v>13</v>
      </c>
      <c r="AA3" s="669" t="s">
        <v>120</v>
      </c>
      <c r="AB3" s="669" t="s">
        <v>121</v>
      </c>
      <c r="AC3" s="671" t="s">
        <v>76</v>
      </c>
      <c r="AD3" s="672"/>
      <c r="AE3" s="673"/>
      <c r="AF3" s="669" t="s">
        <v>13</v>
      </c>
      <c r="AG3" s="669" t="s">
        <v>120</v>
      </c>
      <c r="AH3" s="669" t="s">
        <v>121</v>
      </c>
      <c r="AI3" s="671" t="s">
        <v>76</v>
      </c>
      <c r="AJ3" s="672"/>
      <c r="AK3" s="673"/>
      <c r="AL3" s="669" t="s">
        <v>13</v>
      </c>
      <c r="AM3" s="669" t="s">
        <v>120</v>
      </c>
      <c r="AN3" s="669" t="s">
        <v>121</v>
      </c>
      <c r="AO3" s="671" t="s">
        <v>76</v>
      </c>
      <c r="AP3" s="672"/>
      <c r="AQ3" s="673"/>
      <c r="AR3" s="669" t="s">
        <v>13</v>
      </c>
      <c r="AS3" s="669" t="s">
        <v>120</v>
      </c>
      <c r="AT3" s="669" t="s">
        <v>121</v>
      </c>
      <c r="AU3" s="671" t="s">
        <v>76</v>
      </c>
      <c r="AV3" s="672"/>
      <c r="AW3" s="673"/>
      <c r="AX3" s="669" t="s">
        <v>13</v>
      </c>
      <c r="AY3" s="669" t="s">
        <v>120</v>
      </c>
      <c r="AZ3" s="669" t="s">
        <v>121</v>
      </c>
      <c r="BA3" s="671" t="s">
        <v>76</v>
      </c>
      <c r="BB3" s="672"/>
      <c r="BC3" s="673"/>
      <c r="BD3" s="669" t="s">
        <v>13</v>
      </c>
      <c r="BE3" s="669" t="s">
        <v>120</v>
      </c>
      <c r="BF3" s="669" t="s">
        <v>121</v>
      </c>
      <c r="BG3" s="195"/>
    </row>
    <row r="4" spans="1:59">
      <c r="A4" s="685"/>
      <c r="B4" s="177" t="s">
        <v>71</v>
      </c>
      <c r="C4" s="177" t="s">
        <v>72</v>
      </c>
      <c r="D4" s="177" t="s">
        <v>73</v>
      </c>
      <c r="E4" s="670" t="s">
        <v>13</v>
      </c>
      <c r="F4" s="177" t="s">
        <v>71</v>
      </c>
      <c r="G4" s="177" t="s">
        <v>72</v>
      </c>
      <c r="H4" s="177" t="s">
        <v>73</v>
      </c>
      <c r="I4" s="670" t="s">
        <v>13</v>
      </c>
      <c r="J4" s="670"/>
      <c r="K4" s="177" t="s">
        <v>71</v>
      </c>
      <c r="L4" s="177" t="s">
        <v>72</v>
      </c>
      <c r="M4" s="177" t="s">
        <v>73</v>
      </c>
      <c r="N4" s="670" t="s">
        <v>13</v>
      </c>
      <c r="O4" s="670"/>
      <c r="P4" s="670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99"/>
    </row>
    <row r="5" spans="1:59">
      <c r="A5" s="179" t="s">
        <v>149</v>
      </c>
      <c r="B5" s="381">
        <v>24</v>
      </c>
      <c r="C5" s="382">
        <v>14</v>
      </c>
      <c r="D5" s="382">
        <v>6</v>
      </c>
      <c r="E5" s="363">
        <f t="shared" ref="E5:E24" si="0">SUM(B5:D5)</f>
        <v>44</v>
      </c>
      <c r="F5" s="381">
        <v>22</v>
      </c>
      <c r="G5" s="382">
        <v>13</v>
      </c>
      <c r="H5" s="382">
        <v>6</v>
      </c>
      <c r="I5" s="363">
        <f t="shared" ref="I5:I23" si="1">SUM(F5:H5)</f>
        <v>41</v>
      </c>
      <c r="J5" s="366">
        <f t="shared" ref="J5:J24" si="2">I5-E5</f>
        <v>-3</v>
      </c>
      <c r="K5" s="381">
        <v>21</v>
      </c>
      <c r="L5" s="382">
        <v>12</v>
      </c>
      <c r="M5" s="382">
        <v>6</v>
      </c>
      <c r="N5" s="363">
        <f t="shared" ref="N5:N23" si="3">SUM(K5:M5)</f>
        <v>39</v>
      </c>
      <c r="O5" s="363">
        <f t="shared" ref="O5:O24" si="4">N5-I5</f>
        <v>-2</v>
      </c>
      <c r="P5" s="367">
        <f t="shared" ref="P5:P24" si="5">N5-$E5</f>
        <v>-5</v>
      </c>
      <c r="Q5" s="381">
        <v>21</v>
      </c>
      <c r="R5" s="382">
        <v>12</v>
      </c>
      <c r="S5" s="382">
        <v>6</v>
      </c>
      <c r="T5" s="363">
        <f t="shared" ref="T5:T23" si="6">SUM(Q5:S5)</f>
        <v>39</v>
      </c>
      <c r="U5" s="363">
        <f t="shared" ref="U5:U24" si="7">T5-N5</f>
        <v>0</v>
      </c>
      <c r="V5" s="367">
        <f t="shared" ref="V5:V24" si="8">T5-$E5</f>
        <v>-5</v>
      </c>
      <c r="W5" s="381">
        <v>21</v>
      </c>
      <c r="X5" s="382">
        <v>12</v>
      </c>
      <c r="Y5" s="382">
        <v>6</v>
      </c>
      <c r="Z5" s="363">
        <f t="shared" ref="Z5:Z23" si="9">SUM(W5:Y5)</f>
        <v>39</v>
      </c>
      <c r="AA5" s="363">
        <f t="shared" ref="AA5:AA24" si="10">Z5-T5</f>
        <v>0</v>
      </c>
      <c r="AB5" s="367">
        <f t="shared" ref="AB5:AB24" si="11">Z5-$E5</f>
        <v>-5</v>
      </c>
      <c r="AC5" s="381">
        <v>22</v>
      </c>
      <c r="AD5" s="382">
        <v>12</v>
      </c>
      <c r="AE5" s="382">
        <v>6</v>
      </c>
      <c r="AF5" s="363">
        <f t="shared" ref="AF5:AF23" si="12">SUM(AC5:AE5)</f>
        <v>40</v>
      </c>
      <c r="AG5" s="363">
        <f t="shared" ref="AG5:AG24" si="13">AF5-Z5</f>
        <v>1</v>
      </c>
      <c r="AH5" s="367">
        <f t="shared" ref="AH5:AH24" si="14">AF5-$E5</f>
        <v>-4</v>
      </c>
      <c r="AI5" s="381">
        <v>22</v>
      </c>
      <c r="AJ5" s="382">
        <v>11</v>
      </c>
      <c r="AK5" s="382">
        <v>6</v>
      </c>
      <c r="AL5" s="363">
        <f t="shared" ref="AL5:AL23" si="15">SUM(AI5:AK5)</f>
        <v>39</v>
      </c>
      <c r="AM5" s="363">
        <f t="shared" ref="AM5:AM24" si="16">AL5-AF5</f>
        <v>-1</v>
      </c>
      <c r="AN5" s="367">
        <f t="shared" ref="AN5:AN24" si="17">AL5-$E5</f>
        <v>-5</v>
      </c>
      <c r="AO5" s="381">
        <v>22</v>
      </c>
      <c r="AP5" s="382">
        <v>10</v>
      </c>
      <c r="AQ5" s="382">
        <v>6</v>
      </c>
      <c r="AR5" s="363">
        <f t="shared" ref="AR5:AR23" si="18">SUM(AO5:AQ5)</f>
        <v>38</v>
      </c>
      <c r="AS5" s="363">
        <f t="shared" ref="AS5:AS24" si="19">AR5-AL5</f>
        <v>-1</v>
      </c>
      <c r="AT5" s="367">
        <f t="shared" ref="AT5:AT24" si="20">AR5-$E5</f>
        <v>-6</v>
      </c>
      <c r="AU5" s="381">
        <v>22</v>
      </c>
      <c r="AV5" s="382">
        <v>10</v>
      </c>
      <c r="AW5" s="382">
        <v>6</v>
      </c>
      <c r="AX5" s="363">
        <f t="shared" ref="AX5:AX23" si="21">SUM(AU5:AW5)</f>
        <v>38</v>
      </c>
      <c r="AY5" s="363">
        <f t="shared" ref="AY5:AY24" si="22">AX5-AR5</f>
        <v>0</v>
      </c>
      <c r="AZ5" s="367">
        <f t="shared" ref="AZ5:AZ24" si="23">AX5-$E5</f>
        <v>-6</v>
      </c>
      <c r="BA5" s="381">
        <v>22</v>
      </c>
      <c r="BB5" s="382">
        <v>10</v>
      </c>
      <c r="BC5" s="382">
        <v>6</v>
      </c>
      <c r="BD5" s="363">
        <f t="shared" ref="BD5:BD23" si="24">SUM(BA5:BC5)</f>
        <v>38</v>
      </c>
      <c r="BE5" s="363">
        <f t="shared" ref="BE5:BE24" si="25">BD5-AX5</f>
        <v>0</v>
      </c>
      <c r="BF5" s="367">
        <f t="shared" ref="BF5:BF24" si="26">BD5-$E5</f>
        <v>-6</v>
      </c>
      <c r="BG5" s="195"/>
    </row>
    <row r="6" spans="1:59">
      <c r="A6" s="180" t="s">
        <v>35</v>
      </c>
      <c r="B6" s="381">
        <v>16</v>
      </c>
      <c r="C6" s="383">
        <v>12</v>
      </c>
      <c r="D6" s="383">
        <v>8</v>
      </c>
      <c r="E6" s="364">
        <f t="shared" si="0"/>
        <v>36</v>
      </c>
      <c r="F6" s="381">
        <v>10</v>
      </c>
      <c r="G6" s="383">
        <v>12</v>
      </c>
      <c r="H6" s="383">
        <v>8</v>
      </c>
      <c r="I6" s="364">
        <f t="shared" si="1"/>
        <v>30</v>
      </c>
      <c r="J6" s="367">
        <f t="shared" si="2"/>
        <v>-6</v>
      </c>
      <c r="K6" s="381">
        <v>10</v>
      </c>
      <c r="L6" s="383">
        <v>12</v>
      </c>
      <c r="M6" s="383">
        <v>8</v>
      </c>
      <c r="N6" s="364">
        <f t="shared" si="3"/>
        <v>30</v>
      </c>
      <c r="O6" s="367">
        <f t="shared" si="4"/>
        <v>0</v>
      </c>
      <c r="P6" s="367">
        <f t="shared" si="5"/>
        <v>-6</v>
      </c>
      <c r="Q6" s="381">
        <v>10</v>
      </c>
      <c r="R6" s="383">
        <v>12</v>
      </c>
      <c r="S6" s="383">
        <v>8</v>
      </c>
      <c r="T6" s="364">
        <f t="shared" si="6"/>
        <v>30</v>
      </c>
      <c r="U6" s="367">
        <f t="shared" si="7"/>
        <v>0</v>
      </c>
      <c r="V6" s="367">
        <f t="shared" si="8"/>
        <v>-6</v>
      </c>
      <c r="W6" s="381">
        <v>10</v>
      </c>
      <c r="X6" s="383">
        <v>12</v>
      </c>
      <c r="Y6" s="383">
        <v>8</v>
      </c>
      <c r="Z6" s="364">
        <f t="shared" si="9"/>
        <v>30</v>
      </c>
      <c r="AA6" s="367">
        <f t="shared" si="10"/>
        <v>0</v>
      </c>
      <c r="AB6" s="367">
        <f t="shared" si="11"/>
        <v>-6</v>
      </c>
      <c r="AC6" s="381">
        <v>10</v>
      </c>
      <c r="AD6" s="383">
        <v>12</v>
      </c>
      <c r="AE6" s="383">
        <v>8</v>
      </c>
      <c r="AF6" s="364">
        <f t="shared" si="12"/>
        <v>30</v>
      </c>
      <c r="AG6" s="367">
        <f t="shared" si="13"/>
        <v>0</v>
      </c>
      <c r="AH6" s="367">
        <f t="shared" si="14"/>
        <v>-6</v>
      </c>
      <c r="AI6" s="381">
        <v>10</v>
      </c>
      <c r="AJ6" s="383">
        <v>12</v>
      </c>
      <c r="AK6" s="383">
        <v>8</v>
      </c>
      <c r="AL6" s="364">
        <f t="shared" si="15"/>
        <v>30</v>
      </c>
      <c r="AM6" s="367">
        <f t="shared" si="16"/>
        <v>0</v>
      </c>
      <c r="AN6" s="367">
        <f t="shared" si="17"/>
        <v>-6</v>
      </c>
      <c r="AO6" s="381">
        <v>9</v>
      </c>
      <c r="AP6" s="383">
        <v>12</v>
      </c>
      <c r="AQ6" s="383">
        <v>8</v>
      </c>
      <c r="AR6" s="364">
        <f t="shared" si="18"/>
        <v>29</v>
      </c>
      <c r="AS6" s="367">
        <f t="shared" si="19"/>
        <v>-1</v>
      </c>
      <c r="AT6" s="367">
        <f t="shared" si="20"/>
        <v>-7</v>
      </c>
      <c r="AU6" s="381">
        <v>9</v>
      </c>
      <c r="AV6" s="383">
        <v>12</v>
      </c>
      <c r="AW6" s="383">
        <v>8</v>
      </c>
      <c r="AX6" s="364">
        <f t="shared" si="21"/>
        <v>29</v>
      </c>
      <c r="AY6" s="367">
        <f t="shared" si="22"/>
        <v>0</v>
      </c>
      <c r="AZ6" s="367">
        <f t="shared" si="23"/>
        <v>-7</v>
      </c>
      <c r="BA6" s="381">
        <v>9</v>
      </c>
      <c r="BB6" s="383">
        <v>12</v>
      </c>
      <c r="BC6" s="383">
        <v>8</v>
      </c>
      <c r="BD6" s="364">
        <f t="shared" si="24"/>
        <v>29</v>
      </c>
      <c r="BE6" s="367">
        <f t="shared" si="25"/>
        <v>0</v>
      </c>
      <c r="BF6" s="367">
        <f t="shared" si="26"/>
        <v>-7</v>
      </c>
      <c r="BG6" s="195"/>
    </row>
    <row r="7" spans="1:59">
      <c r="A7" s="180" t="s">
        <v>36</v>
      </c>
      <c r="B7" s="381">
        <v>30</v>
      </c>
      <c r="C7" s="383">
        <v>23</v>
      </c>
      <c r="D7" s="383">
        <v>25</v>
      </c>
      <c r="E7" s="364">
        <f t="shared" si="0"/>
        <v>78</v>
      </c>
      <c r="F7" s="381">
        <v>40</v>
      </c>
      <c r="G7" s="383">
        <v>23</v>
      </c>
      <c r="H7" s="383">
        <v>24</v>
      </c>
      <c r="I7" s="364">
        <f t="shared" si="1"/>
        <v>87</v>
      </c>
      <c r="J7" s="367">
        <f t="shared" si="2"/>
        <v>9</v>
      </c>
      <c r="K7" s="381">
        <v>37</v>
      </c>
      <c r="L7" s="383">
        <v>23</v>
      </c>
      <c r="M7" s="383">
        <v>24</v>
      </c>
      <c r="N7" s="364">
        <f t="shared" si="3"/>
        <v>84</v>
      </c>
      <c r="O7" s="367">
        <f t="shared" si="4"/>
        <v>-3</v>
      </c>
      <c r="P7" s="367">
        <f t="shared" si="5"/>
        <v>6</v>
      </c>
      <c r="Q7" s="381">
        <v>35</v>
      </c>
      <c r="R7" s="383">
        <v>22</v>
      </c>
      <c r="S7" s="383">
        <v>24</v>
      </c>
      <c r="T7" s="364">
        <f t="shared" si="6"/>
        <v>81</v>
      </c>
      <c r="U7" s="367">
        <f t="shared" si="7"/>
        <v>-3</v>
      </c>
      <c r="V7" s="367">
        <f t="shared" si="8"/>
        <v>3</v>
      </c>
      <c r="W7" s="381">
        <v>34</v>
      </c>
      <c r="X7" s="383">
        <v>22</v>
      </c>
      <c r="Y7" s="383">
        <v>23</v>
      </c>
      <c r="Z7" s="364">
        <f t="shared" si="9"/>
        <v>79</v>
      </c>
      <c r="AA7" s="367">
        <f t="shared" si="10"/>
        <v>-2</v>
      </c>
      <c r="AB7" s="367">
        <f t="shared" si="11"/>
        <v>1</v>
      </c>
      <c r="AC7" s="381">
        <v>32</v>
      </c>
      <c r="AD7" s="383">
        <v>21</v>
      </c>
      <c r="AE7" s="383">
        <v>22</v>
      </c>
      <c r="AF7" s="364">
        <f t="shared" si="12"/>
        <v>75</v>
      </c>
      <c r="AG7" s="367">
        <f t="shared" si="13"/>
        <v>-4</v>
      </c>
      <c r="AH7" s="367">
        <f t="shared" si="14"/>
        <v>-3</v>
      </c>
      <c r="AI7" s="381">
        <v>32</v>
      </c>
      <c r="AJ7" s="383">
        <v>21</v>
      </c>
      <c r="AK7" s="383">
        <v>22</v>
      </c>
      <c r="AL7" s="364">
        <f t="shared" si="15"/>
        <v>75</v>
      </c>
      <c r="AM7" s="367">
        <f t="shared" si="16"/>
        <v>0</v>
      </c>
      <c r="AN7" s="367">
        <f t="shared" si="17"/>
        <v>-3</v>
      </c>
      <c r="AO7" s="381">
        <v>32</v>
      </c>
      <c r="AP7" s="383">
        <v>21</v>
      </c>
      <c r="AQ7" s="383">
        <v>22</v>
      </c>
      <c r="AR7" s="364">
        <f t="shared" si="18"/>
        <v>75</v>
      </c>
      <c r="AS7" s="367">
        <f t="shared" si="19"/>
        <v>0</v>
      </c>
      <c r="AT7" s="367">
        <f t="shared" si="20"/>
        <v>-3</v>
      </c>
      <c r="AU7" s="381">
        <v>32</v>
      </c>
      <c r="AV7" s="383">
        <v>21</v>
      </c>
      <c r="AW7" s="383">
        <v>22</v>
      </c>
      <c r="AX7" s="364">
        <f t="shared" si="21"/>
        <v>75</v>
      </c>
      <c r="AY7" s="367">
        <f t="shared" si="22"/>
        <v>0</v>
      </c>
      <c r="AZ7" s="367">
        <f t="shared" si="23"/>
        <v>-3</v>
      </c>
      <c r="BA7" s="381">
        <v>31</v>
      </c>
      <c r="BB7" s="383">
        <v>21</v>
      </c>
      <c r="BC7" s="383">
        <v>22</v>
      </c>
      <c r="BD7" s="364">
        <f t="shared" si="24"/>
        <v>74</v>
      </c>
      <c r="BE7" s="367">
        <f t="shared" si="25"/>
        <v>-1</v>
      </c>
      <c r="BF7" s="367">
        <f t="shared" si="26"/>
        <v>-4</v>
      </c>
      <c r="BG7" s="195"/>
    </row>
    <row r="8" spans="1:59">
      <c r="A8" s="180" t="s">
        <v>70</v>
      </c>
      <c r="B8" s="381">
        <v>18</v>
      </c>
      <c r="C8" s="383">
        <v>15</v>
      </c>
      <c r="D8" s="383">
        <v>11</v>
      </c>
      <c r="E8" s="364">
        <f t="shared" si="0"/>
        <v>44</v>
      </c>
      <c r="F8" s="381">
        <v>14</v>
      </c>
      <c r="G8" s="383">
        <v>13</v>
      </c>
      <c r="H8" s="383">
        <v>10</v>
      </c>
      <c r="I8" s="364">
        <f t="shared" si="1"/>
        <v>37</v>
      </c>
      <c r="J8" s="367">
        <f t="shared" si="2"/>
        <v>-7</v>
      </c>
      <c r="K8" s="381">
        <v>14</v>
      </c>
      <c r="L8" s="383">
        <v>13</v>
      </c>
      <c r="M8" s="383">
        <v>10</v>
      </c>
      <c r="N8" s="364">
        <f t="shared" si="3"/>
        <v>37</v>
      </c>
      <c r="O8" s="367">
        <f t="shared" si="4"/>
        <v>0</v>
      </c>
      <c r="P8" s="367">
        <f t="shared" si="5"/>
        <v>-7</v>
      </c>
      <c r="Q8" s="381">
        <v>14</v>
      </c>
      <c r="R8" s="383">
        <v>13</v>
      </c>
      <c r="S8" s="383">
        <v>10</v>
      </c>
      <c r="T8" s="364">
        <f t="shared" si="6"/>
        <v>37</v>
      </c>
      <c r="U8" s="367">
        <f t="shared" si="7"/>
        <v>0</v>
      </c>
      <c r="V8" s="367">
        <f t="shared" si="8"/>
        <v>-7</v>
      </c>
      <c r="W8" s="381">
        <v>14</v>
      </c>
      <c r="X8" s="383">
        <v>12</v>
      </c>
      <c r="Y8" s="383">
        <v>11</v>
      </c>
      <c r="Z8" s="364">
        <f t="shared" si="9"/>
        <v>37</v>
      </c>
      <c r="AA8" s="367">
        <f t="shared" si="10"/>
        <v>0</v>
      </c>
      <c r="AB8" s="367">
        <f t="shared" si="11"/>
        <v>-7</v>
      </c>
      <c r="AC8" s="381">
        <v>15</v>
      </c>
      <c r="AD8" s="383">
        <v>12</v>
      </c>
      <c r="AE8" s="383">
        <v>11</v>
      </c>
      <c r="AF8" s="364">
        <f t="shared" si="12"/>
        <v>38</v>
      </c>
      <c r="AG8" s="367">
        <f t="shared" si="13"/>
        <v>1</v>
      </c>
      <c r="AH8" s="367">
        <f t="shared" si="14"/>
        <v>-6</v>
      </c>
      <c r="AI8" s="381">
        <v>14</v>
      </c>
      <c r="AJ8" s="383">
        <v>12</v>
      </c>
      <c r="AK8" s="383">
        <v>11</v>
      </c>
      <c r="AL8" s="364">
        <f t="shared" si="15"/>
        <v>37</v>
      </c>
      <c r="AM8" s="367">
        <f t="shared" si="16"/>
        <v>-1</v>
      </c>
      <c r="AN8" s="367">
        <f t="shared" si="17"/>
        <v>-7</v>
      </c>
      <c r="AO8" s="381">
        <v>14</v>
      </c>
      <c r="AP8" s="383">
        <v>12</v>
      </c>
      <c r="AQ8" s="383">
        <v>11</v>
      </c>
      <c r="AR8" s="364">
        <f t="shared" si="18"/>
        <v>37</v>
      </c>
      <c r="AS8" s="367">
        <f t="shared" si="19"/>
        <v>0</v>
      </c>
      <c r="AT8" s="367">
        <f t="shared" si="20"/>
        <v>-7</v>
      </c>
      <c r="AU8" s="381">
        <v>14</v>
      </c>
      <c r="AV8" s="383">
        <v>12</v>
      </c>
      <c r="AW8" s="383">
        <v>11</v>
      </c>
      <c r="AX8" s="364">
        <f t="shared" si="21"/>
        <v>37</v>
      </c>
      <c r="AY8" s="367">
        <f t="shared" si="22"/>
        <v>0</v>
      </c>
      <c r="AZ8" s="367">
        <f t="shared" si="23"/>
        <v>-7</v>
      </c>
      <c r="BA8" s="381">
        <v>14</v>
      </c>
      <c r="BB8" s="383">
        <v>12</v>
      </c>
      <c r="BC8" s="383">
        <v>11</v>
      </c>
      <c r="BD8" s="364">
        <f t="shared" si="24"/>
        <v>37</v>
      </c>
      <c r="BE8" s="367">
        <f t="shared" si="25"/>
        <v>0</v>
      </c>
      <c r="BF8" s="367">
        <f t="shared" si="26"/>
        <v>-7</v>
      </c>
      <c r="BG8" s="195"/>
    </row>
    <row r="9" spans="1:59">
      <c r="A9" s="181" t="s">
        <v>40</v>
      </c>
      <c r="B9" s="384">
        <v>50</v>
      </c>
      <c r="C9" s="384">
        <v>16</v>
      </c>
      <c r="D9" s="384">
        <v>17</v>
      </c>
      <c r="E9" s="365">
        <f t="shared" si="0"/>
        <v>83</v>
      </c>
      <c r="F9" s="384">
        <v>42</v>
      </c>
      <c r="G9" s="384">
        <v>14</v>
      </c>
      <c r="H9" s="384">
        <v>17</v>
      </c>
      <c r="I9" s="365">
        <f t="shared" si="1"/>
        <v>73</v>
      </c>
      <c r="J9" s="368">
        <f t="shared" si="2"/>
        <v>-10</v>
      </c>
      <c r="K9" s="384">
        <v>42</v>
      </c>
      <c r="L9" s="384">
        <v>14</v>
      </c>
      <c r="M9" s="384">
        <v>17</v>
      </c>
      <c r="N9" s="365">
        <f t="shared" si="3"/>
        <v>73</v>
      </c>
      <c r="O9" s="368">
        <f t="shared" si="4"/>
        <v>0</v>
      </c>
      <c r="P9" s="368">
        <f t="shared" si="5"/>
        <v>-10</v>
      </c>
      <c r="Q9" s="384">
        <v>41</v>
      </c>
      <c r="R9" s="384">
        <v>14</v>
      </c>
      <c r="S9" s="384">
        <v>17</v>
      </c>
      <c r="T9" s="365">
        <f t="shared" si="6"/>
        <v>72</v>
      </c>
      <c r="U9" s="368">
        <f t="shared" si="7"/>
        <v>-1</v>
      </c>
      <c r="V9" s="368">
        <f t="shared" si="8"/>
        <v>-11</v>
      </c>
      <c r="W9" s="384">
        <v>39</v>
      </c>
      <c r="X9" s="384">
        <v>15</v>
      </c>
      <c r="Y9" s="384">
        <v>17</v>
      </c>
      <c r="Z9" s="365">
        <f t="shared" si="9"/>
        <v>71</v>
      </c>
      <c r="AA9" s="368">
        <f t="shared" si="10"/>
        <v>-1</v>
      </c>
      <c r="AB9" s="368">
        <f t="shared" si="11"/>
        <v>-12</v>
      </c>
      <c r="AC9" s="384">
        <v>40</v>
      </c>
      <c r="AD9" s="384">
        <v>15</v>
      </c>
      <c r="AE9" s="384">
        <v>17</v>
      </c>
      <c r="AF9" s="365">
        <f t="shared" si="12"/>
        <v>72</v>
      </c>
      <c r="AG9" s="368">
        <f t="shared" si="13"/>
        <v>1</v>
      </c>
      <c r="AH9" s="368">
        <f t="shared" si="14"/>
        <v>-11</v>
      </c>
      <c r="AI9" s="384">
        <v>39</v>
      </c>
      <c r="AJ9" s="384">
        <v>15</v>
      </c>
      <c r="AK9" s="384">
        <v>17</v>
      </c>
      <c r="AL9" s="365">
        <f t="shared" si="15"/>
        <v>71</v>
      </c>
      <c r="AM9" s="368">
        <f t="shared" si="16"/>
        <v>-1</v>
      </c>
      <c r="AN9" s="368">
        <f t="shared" si="17"/>
        <v>-12</v>
      </c>
      <c r="AO9" s="384">
        <v>38</v>
      </c>
      <c r="AP9" s="384">
        <v>15</v>
      </c>
      <c r="AQ9" s="384">
        <v>17</v>
      </c>
      <c r="AR9" s="365">
        <f t="shared" si="18"/>
        <v>70</v>
      </c>
      <c r="AS9" s="368">
        <f t="shared" si="19"/>
        <v>-1</v>
      </c>
      <c r="AT9" s="368">
        <f t="shared" si="20"/>
        <v>-13</v>
      </c>
      <c r="AU9" s="384">
        <v>38</v>
      </c>
      <c r="AV9" s="384">
        <v>15</v>
      </c>
      <c r="AW9" s="384">
        <v>16</v>
      </c>
      <c r="AX9" s="365">
        <f t="shared" si="21"/>
        <v>69</v>
      </c>
      <c r="AY9" s="368">
        <f t="shared" si="22"/>
        <v>-1</v>
      </c>
      <c r="AZ9" s="368">
        <f t="shared" si="23"/>
        <v>-14</v>
      </c>
      <c r="BA9" s="384">
        <v>38</v>
      </c>
      <c r="BB9" s="384">
        <v>15</v>
      </c>
      <c r="BC9" s="384">
        <v>16</v>
      </c>
      <c r="BD9" s="365">
        <f t="shared" si="24"/>
        <v>69</v>
      </c>
      <c r="BE9" s="368">
        <f t="shared" si="25"/>
        <v>0</v>
      </c>
      <c r="BF9" s="368">
        <f t="shared" si="26"/>
        <v>-14</v>
      </c>
      <c r="BG9" s="195"/>
    </row>
    <row r="10" spans="1:59">
      <c r="A10" s="180" t="s">
        <v>41</v>
      </c>
      <c r="B10" s="381">
        <v>15</v>
      </c>
      <c r="C10" s="383">
        <v>21</v>
      </c>
      <c r="D10" s="383">
        <v>9</v>
      </c>
      <c r="E10" s="363">
        <f t="shared" si="0"/>
        <v>45</v>
      </c>
      <c r="F10" s="381">
        <v>15</v>
      </c>
      <c r="G10" s="383">
        <v>19</v>
      </c>
      <c r="H10" s="383">
        <v>8</v>
      </c>
      <c r="I10" s="364">
        <f t="shared" si="1"/>
        <v>42</v>
      </c>
      <c r="J10" s="367">
        <f t="shared" si="2"/>
        <v>-3</v>
      </c>
      <c r="K10" s="381">
        <v>15</v>
      </c>
      <c r="L10" s="383">
        <v>19</v>
      </c>
      <c r="M10" s="383">
        <v>8</v>
      </c>
      <c r="N10" s="364">
        <f t="shared" si="3"/>
        <v>42</v>
      </c>
      <c r="O10" s="367">
        <f t="shared" si="4"/>
        <v>0</v>
      </c>
      <c r="P10" s="367">
        <f t="shared" si="5"/>
        <v>-3</v>
      </c>
      <c r="Q10" s="381">
        <v>15</v>
      </c>
      <c r="R10" s="383">
        <v>19</v>
      </c>
      <c r="S10" s="383">
        <v>8</v>
      </c>
      <c r="T10" s="364">
        <f t="shared" si="6"/>
        <v>42</v>
      </c>
      <c r="U10" s="367">
        <f t="shared" si="7"/>
        <v>0</v>
      </c>
      <c r="V10" s="367">
        <f t="shared" si="8"/>
        <v>-3</v>
      </c>
      <c r="W10" s="381">
        <v>15</v>
      </c>
      <c r="X10" s="383">
        <v>19</v>
      </c>
      <c r="Y10" s="383">
        <v>8</v>
      </c>
      <c r="Z10" s="364">
        <f t="shared" si="9"/>
        <v>42</v>
      </c>
      <c r="AA10" s="367">
        <f t="shared" si="10"/>
        <v>0</v>
      </c>
      <c r="AB10" s="367">
        <f t="shared" si="11"/>
        <v>-3</v>
      </c>
      <c r="AC10" s="381">
        <v>15</v>
      </c>
      <c r="AD10" s="383">
        <v>19</v>
      </c>
      <c r="AE10" s="383">
        <v>8</v>
      </c>
      <c r="AF10" s="364">
        <f t="shared" si="12"/>
        <v>42</v>
      </c>
      <c r="AG10" s="367">
        <f t="shared" si="13"/>
        <v>0</v>
      </c>
      <c r="AH10" s="367">
        <f t="shared" si="14"/>
        <v>-3</v>
      </c>
      <c r="AI10" s="381">
        <v>15</v>
      </c>
      <c r="AJ10" s="383">
        <v>19</v>
      </c>
      <c r="AK10" s="383">
        <v>8</v>
      </c>
      <c r="AL10" s="364">
        <f t="shared" si="15"/>
        <v>42</v>
      </c>
      <c r="AM10" s="367">
        <f t="shared" si="16"/>
        <v>0</v>
      </c>
      <c r="AN10" s="367">
        <f t="shared" si="17"/>
        <v>-3</v>
      </c>
      <c r="AO10" s="381">
        <v>15</v>
      </c>
      <c r="AP10" s="383">
        <v>19</v>
      </c>
      <c r="AQ10" s="383">
        <v>8</v>
      </c>
      <c r="AR10" s="364">
        <f t="shared" si="18"/>
        <v>42</v>
      </c>
      <c r="AS10" s="367">
        <f t="shared" si="19"/>
        <v>0</v>
      </c>
      <c r="AT10" s="367">
        <f t="shared" si="20"/>
        <v>-3</v>
      </c>
      <c r="AU10" s="381">
        <v>15</v>
      </c>
      <c r="AV10" s="383">
        <v>19</v>
      </c>
      <c r="AW10" s="383">
        <v>8</v>
      </c>
      <c r="AX10" s="364">
        <f t="shared" si="21"/>
        <v>42</v>
      </c>
      <c r="AY10" s="367">
        <f t="shared" si="22"/>
        <v>0</v>
      </c>
      <c r="AZ10" s="367">
        <f t="shared" si="23"/>
        <v>-3</v>
      </c>
      <c r="BA10" s="381">
        <v>15</v>
      </c>
      <c r="BB10" s="383">
        <v>19</v>
      </c>
      <c r="BC10" s="383">
        <v>8</v>
      </c>
      <c r="BD10" s="364">
        <f t="shared" si="24"/>
        <v>42</v>
      </c>
      <c r="BE10" s="367">
        <f t="shared" si="25"/>
        <v>0</v>
      </c>
      <c r="BF10" s="367">
        <f t="shared" si="26"/>
        <v>-3</v>
      </c>
      <c r="BG10" s="195"/>
    </row>
    <row r="11" spans="1:59">
      <c r="A11" s="180" t="s">
        <v>42</v>
      </c>
      <c r="B11" s="381">
        <v>34</v>
      </c>
      <c r="C11" s="383">
        <v>28</v>
      </c>
      <c r="D11" s="383">
        <v>15</v>
      </c>
      <c r="E11" s="364">
        <f t="shared" si="0"/>
        <v>77</v>
      </c>
      <c r="F11" s="381">
        <v>34</v>
      </c>
      <c r="G11" s="383">
        <v>27</v>
      </c>
      <c r="H11" s="383">
        <v>14</v>
      </c>
      <c r="I11" s="364">
        <f t="shared" si="1"/>
        <v>75</v>
      </c>
      <c r="J11" s="367">
        <f t="shared" si="2"/>
        <v>-2</v>
      </c>
      <c r="K11" s="381">
        <v>33</v>
      </c>
      <c r="L11" s="383">
        <v>27</v>
      </c>
      <c r="M11" s="383">
        <v>14</v>
      </c>
      <c r="N11" s="364">
        <f t="shared" si="3"/>
        <v>74</v>
      </c>
      <c r="O11" s="367">
        <f t="shared" si="4"/>
        <v>-1</v>
      </c>
      <c r="P11" s="367">
        <f t="shared" si="5"/>
        <v>-3</v>
      </c>
      <c r="Q11" s="381">
        <v>33</v>
      </c>
      <c r="R11" s="383">
        <v>26</v>
      </c>
      <c r="S11" s="383">
        <v>13</v>
      </c>
      <c r="T11" s="364">
        <f t="shared" si="6"/>
        <v>72</v>
      </c>
      <c r="U11" s="367">
        <f t="shared" si="7"/>
        <v>-2</v>
      </c>
      <c r="V11" s="367">
        <f t="shared" si="8"/>
        <v>-5</v>
      </c>
      <c r="W11" s="381">
        <v>32</v>
      </c>
      <c r="X11" s="383">
        <v>26</v>
      </c>
      <c r="Y11" s="383">
        <v>14</v>
      </c>
      <c r="Z11" s="364">
        <f t="shared" si="9"/>
        <v>72</v>
      </c>
      <c r="AA11" s="367">
        <f t="shared" si="10"/>
        <v>0</v>
      </c>
      <c r="AB11" s="367">
        <f t="shared" si="11"/>
        <v>-5</v>
      </c>
      <c r="AC11" s="381">
        <v>26</v>
      </c>
      <c r="AD11" s="383">
        <v>25</v>
      </c>
      <c r="AE11" s="383">
        <v>14</v>
      </c>
      <c r="AF11" s="364">
        <f t="shared" si="12"/>
        <v>65</v>
      </c>
      <c r="AG11" s="367">
        <f t="shared" si="13"/>
        <v>-7</v>
      </c>
      <c r="AH11" s="367">
        <f t="shared" si="14"/>
        <v>-12</v>
      </c>
      <c r="AI11" s="381">
        <v>26</v>
      </c>
      <c r="AJ11" s="383">
        <v>25</v>
      </c>
      <c r="AK11" s="383">
        <v>14</v>
      </c>
      <c r="AL11" s="364">
        <f t="shared" si="15"/>
        <v>65</v>
      </c>
      <c r="AM11" s="367">
        <f t="shared" si="16"/>
        <v>0</v>
      </c>
      <c r="AN11" s="367">
        <f t="shared" si="17"/>
        <v>-12</v>
      </c>
      <c r="AO11" s="381">
        <v>26</v>
      </c>
      <c r="AP11" s="383">
        <v>25</v>
      </c>
      <c r="AQ11" s="383">
        <v>14</v>
      </c>
      <c r="AR11" s="364">
        <f t="shared" si="18"/>
        <v>65</v>
      </c>
      <c r="AS11" s="367">
        <f t="shared" si="19"/>
        <v>0</v>
      </c>
      <c r="AT11" s="367">
        <f t="shared" si="20"/>
        <v>-12</v>
      </c>
      <c r="AU11" s="381">
        <v>26</v>
      </c>
      <c r="AV11" s="383">
        <v>24</v>
      </c>
      <c r="AW11" s="383">
        <v>14</v>
      </c>
      <c r="AX11" s="364">
        <f t="shared" si="21"/>
        <v>64</v>
      </c>
      <c r="AY11" s="367">
        <f t="shared" si="22"/>
        <v>-1</v>
      </c>
      <c r="AZ11" s="367">
        <f t="shared" si="23"/>
        <v>-13</v>
      </c>
      <c r="BA11" s="381">
        <v>26</v>
      </c>
      <c r="BB11" s="383">
        <v>24</v>
      </c>
      <c r="BC11" s="383">
        <v>14</v>
      </c>
      <c r="BD11" s="364">
        <f t="shared" si="24"/>
        <v>64</v>
      </c>
      <c r="BE11" s="367">
        <f t="shared" si="25"/>
        <v>0</v>
      </c>
      <c r="BF11" s="367">
        <f t="shared" si="26"/>
        <v>-13</v>
      </c>
      <c r="BG11" s="195"/>
    </row>
    <row r="12" spans="1:59">
      <c r="A12" s="358" t="s">
        <v>152</v>
      </c>
      <c r="B12" s="381"/>
      <c r="C12" s="383"/>
      <c r="D12" s="383"/>
      <c r="E12" s="364">
        <f t="shared" si="0"/>
        <v>0</v>
      </c>
      <c r="F12" s="381">
        <v>7</v>
      </c>
      <c r="G12" s="383">
        <v>1</v>
      </c>
      <c r="H12" s="383">
        <v>0</v>
      </c>
      <c r="I12" s="364">
        <f t="shared" si="1"/>
        <v>8</v>
      </c>
      <c r="J12" s="367">
        <f t="shared" si="2"/>
        <v>8</v>
      </c>
      <c r="K12" s="381">
        <v>6</v>
      </c>
      <c r="L12" s="383">
        <v>0</v>
      </c>
      <c r="M12" s="383">
        <v>0</v>
      </c>
      <c r="N12" s="364">
        <f t="shared" si="3"/>
        <v>6</v>
      </c>
      <c r="O12" s="367">
        <f t="shared" si="4"/>
        <v>-2</v>
      </c>
      <c r="P12" s="367">
        <f t="shared" si="5"/>
        <v>6</v>
      </c>
      <c r="Q12" s="381">
        <v>7</v>
      </c>
      <c r="R12" s="383">
        <v>0</v>
      </c>
      <c r="S12" s="383">
        <v>0</v>
      </c>
      <c r="T12" s="364">
        <f t="shared" si="6"/>
        <v>7</v>
      </c>
      <c r="U12" s="367">
        <f t="shared" si="7"/>
        <v>1</v>
      </c>
      <c r="V12" s="367">
        <f t="shared" si="8"/>
        <v>7</v>
      </c>
      <c r="W12" s="381">
        <v>7</v>
      </c>
      <c r="X12" s="383">
        <v>0</v>
      </c>
      <c r="Y12" s="383">
        <v>0</v>
      </c>
      <c r="Z12" s="364">
        <f t="shared" si="9"/>
        <v>7</v>
      </c>
      <c r="AA12" s="367">
        <f t="shared" si="10"/>
        <v>0</v>
      </c>
      <c r="AB12" s="367">
        <f t="shared" si="11"/>
        <v>7</v>
      </c>
      <c r="AC12" s="381">
        <v>18</v>
      </c>
      <c r="AD12" s="383">
        <v>1</v>
      </c>
      <c r="AE12" s="383">
        <v>0</v>
      </c>
      <c r="AF12" s="364">
        <f t="shared" si="12"/>
        <v>19</v>
      </c>
      <c r="AG12" s="367">
        <f t="shared" si="13"/>
        <v>12</v>
      </c>
      <c r="AH12" s="367">
        <f t="shared" si="14"/>
        <v>19</v>
      </c>
      <c r="AI12" s="381">
        <v>20</v>
      </c>
      <c r="AJ12" s="383">
        <v>1</v>
      </c>
      <c r="AK12" s="383">
        <v>0</v>
      </c>
      <c r="AL12" s="364">
        <f t="shared" si="15"/>
        <v>21</v>
      </c>
      <c r="AM12" s="367">
        <f t="shared" si="16"/>
        <v>2</v>
      </c>
      <c r="AN12" s="367">
        <f t="shared" si="17"/>
        <v>21</v>
      </c>
      <c r="AO12" s="381">
        <v>20</v>
      </c>
      <c r="AP12" s="383">
        <v>0</v>
      </c>
      <c r="AQ12" s="383">
        <v>0</v>
      </c>
      <c r="AR12" s="364">
        <f t="shared" si="18"/>
        <v>20</v>
      </c>
      <c r="AS12" s="367">
        <f t="shared" si="19"/>
        <v>-1</v>
      </c>
      <c r="AT12" s="367">
        <f t="shared" si="20"/>
        <v>20</v>
      </c>
      <c r="AU12" s="381">
        <v>19</v>
      </c>
      <c r="AV12" s="383">
        <v>0</v>
      </c>
      <c r="AW12" s="383">
        <v>0</v>
      </c>
      <c r="AX12" s="364">
        <f t="shared" si="21"/>
        <v>19</v>
      </c>
      <c r="AY12" s="367">
        <f t="shared" si="22"/>
        <v>-1</v>
      </c>
      <c r="AZ12" s="367">
        <f t="shared" si="23"/>
        <v>19</v>
      </c>
      <c r="BA12" s="381">
        <v>20</v>
      </c>
      <c r="BB12" s="383">
        <v>0</v>
      </c>
      <c r="BC12" s="383">
        <v>0</v>
      </c>
      <c r="BD12" s="364">
        <f t="shared" si="24"/>
        <v>20</v>
      </c>
      <c r="BE12" s="367">
        <f t="shared" si="25"/>
        <v>1</v>
      </c>
      <c r="BF12" s="367">
        <f t="shared" si="26"/>
        <v>20</v>
      </c>
      <c r="BG12" s="195"/>
    </row>
    <row r="13" spans="1:59">
      <c r="A13" s="180" t="s">
        <v>43</v>
      </c>
      <c r="B13" s="381">
        <v>14</v>
      </c>
      <c r="C13" s="383">
        <v>11</v>
      </c>
      <c r="D13" s="383">
        <v>10</v>
      </c>
      <c r="E13" s="364">
        <f t="shared" si="0"/>
        <v>35</v>
      </c>
      <c r="F13" s="381">
        <v>14</v>
      </c>
      <c r="G13" s="383">
        <v>10</v>
      </c>
      <c r="H13" s="383">
        <v>10</v>
      </c>
      <c r="I13" s="364">
        <f t="shared" si="1"/>
        <v>34</v>
      </c>
      <c r="J13" s="367">
        <f t="shared" si="2"/>
        <v>-1</v>
      </c>
      <c r="K13" s="381">
        <v>14</v>
      </c>
      <c r="L13" s="383">
        <v>10</v>
      </c>
      <c r="M13" s="383">
        <v>10</v>
      </c>
      <c r="N13" s="364">
        <f t="shared" si="3"/>
        <v>34</v>
      </c>
      <c r="O13" s="367">
        <f t="shared" si="4"/>
        <v>0</v>
      </c>
      <c r="P13" s="367">
        <f t="shared" si="5"/>
        <v>-1</v>
      </c>
      <c r="Q13" s="381">
        <v>14</v>
      </c>
      <c r="R13" s="383">
        <v>10</v>
      </c>
      <c r="S13" s="383">
        <v>10</v>
      </c>
      <c r="T13" s="364">
        <f t="shared" si="6"/>
        <v>34</v>
      </c>
      <c r="U13" s="367">
        <f t="shared" si="7"/>
        <v>0</v>
      </c>
      <c r="V13" s="367">
        <f t="shared" si="8"/>
        <v>-1</v>
      </c>
      <c r="W13" s="381">
        <v>11</v>
      </c>
      <c r="X13" s="383">
        <v>12</v>
      </c>
      <c r="Y13" s="383">
        <v>11</v>
      </c>
      <c r="Z13" s="364">
        <f t="shared" si="9"/>
        <v>34</v>
      </c>
      <c r="AA13" s="367">
        <f t="shared" si="10"/>
        <v>0</v>
      </c>
      <c r="AB13" s="367">
        <f t="shared" si="11"/>
        <v>-1</v>
      </c>
      <c r="AC13" s="381">
        <v>11</v>
      </c>
      <c r="AD13" s="383">
        <v>12</v>
      </c>
      <c r="AE13" s="383">
        <v>11</v>
      </c>
      <c r="AF13" s="364">
        <f t="shared" si="12"/>
        <v>34</v>
      </c>
      <c r="AG13" s="367">
        <f t="shared" si="13"/>
        <v>0</v>
      </c>
      <c r="AH13" s="367">
        <f t="shared" si="14"/>
        <v>-1</v>
      </c>
      <c r="AI13" s="381">
        <v>11</v>
      </c>
      <c r="AJ13" s="383">
        <v>12</v>
      </c>
      <c r="AK13" s="383">
        <v>11</v>
      </c>
      <c r="AL13" s="364">
        <f t="shared" si="15"/>
        <v>34</v>
      </c>
      <c r="AM13" s="367">
        <f t="shared" si="16"/>
        <v>0</v>
      </c>
      <c r="AN13" s="367">
        <f t="shared" si="17"/>
        <v>-1</v>
      </c>
      <c r="AO13" s="381">
        <v>11</v>
      </c>
      <c r="AP13" s="383">
        <v>12</v>
      </c>
      <c r="AQ13" s="383">
        <v>11</v>
      </c>
      <c r="AR13" s="364">
        <f t="shared" si="18"/>
        <v>34</v>
      </c>
      <c r="AS13" s="367">
        <f t="shared" si="19"/>
        <v>0</v>
      </c>
      <c r="AT13" s="367">
        <f t="shared" si="20"/>
        <v>-1</v>
      </c>
      <c r="AU13" s="381">
        <v>11</v>
      </c>
      <c r="AV13" s="383">
        <v>12</v>
      </c>
      <c r="AW13" s="383">
        <v>11</v>
      </c>
      <c r="AX13" s="364">
        <f t="shared" si="21"/>
        <v>34</v>
      </c>
      <c r="AY13" s="367">
        <f t="shared" si="22"/>
        <v>0</v>
      </c>
      <c r="AZ13" s="367">
        <f t="shared" si="23"/>
        <v>-1</v>
      </c>
      <c r="BA13" s="381">
        <v>11</v>
      </c>
      <c r="BB13" s="383">
        <v>12</v>
      </c>
      <c r="BC13" s="383">
        <v>11</v>
      </c>
      <c r="BD13" s="364">
        <f t="shared" si="24"/>
        <v>34</v>
      </c>
      <c r="BE13" s="367">
        <f t="shared" si="25"/>
        <v>0</v>
      </c>
      <c r="BF13" s="367">
        <f t="shared" si="26"/>
        <v>-1</v>
      </c>
      <c r="BG13" s="195"/>
    </row>
    <row r="14" spans="1:59">
      <c r="A14" s="181" t="s">
        <v>148</v>
      </c>
      <c r="B14" s="384">
        <v>21</v>
      </c>
      <c r="C14" s="384">
        <v>17</v>
      </c>
      <c r="D14" s="384">
        <v>7</v>
      </c>
      <c r="E14" s="365">
        <f t="shared" si="0"/>
        <v>45</v>
      </c>
      <c r="F14" s="384">
        <v>18</v>
      </c>
      <c r="G14" s="384">
        <v>14</v>
      </c>
      <c r="H14" s="384">
        <v>7</v>
      </c>
      <c r="I14" s="365">
        <f t="shared" si="1"/>
        <v>39</v>
      </c>
      <c r="J14" s="368">
        <f t="shared" si="2"/>
        <v>-6</v>
      </c>
      <c r="K14" s="384">
        <v>18</v>
      </c>
      <c r="L14" s="384">
        <v>13</v>
      </c>
      <c r="M14" s="384">
        <v>6</v>
      </c>
      <c r="N14" s="365">
        <f t="shared" si="3"/>
        <v>37</v>
      </c>
      <c r="O14" s="368">
        <f t="shared" si="4"/>
        <v>-2</v>
      </c>
      <c r="P14" s="368">
        <f t="shared" si="5"/>
        <v>-8</v>
      </c>
      <c r="Q14" s="384">
        <v>18</v>
      </c>
      <c r="R14" s="384">
        <v>13</v>
      </c>
      <c r="S14" s="384">
        <v>6</v>
      </c>
      <c r="T14" s="365">
        <f t="shared" si="6"/>
        <v>37</v>
      </c>
      <c r="U14" s="368">
        <f t="shared" si="7"/>
        <v>0</v>
      </c>
      <c r="V14" s="368">
        <f t="shared" si="8"/>
        <v>-8</v>
      </c>
      <c r="W14" s="384">
        <v>18</v>
      </c>
      <c r="X14" s="384">
        <v>13</v>
      </c>
      <c r="Y14" s="384">
        <v>6</v>
      </c>
      <c r="Z14" s="365">
        <f t="shared" si="9"/>
        <v>37</v>
      </c>
      <c r="AA14" s="368">
        <f t="shared" si="10"/>
        <v>0</v>
      </c>
      <c r="AB14" s="368">
        <f t="shared" si="11"/>
        <v>-8</v>
      </c>
      <c r="AC14" s="384">
        <v>18</v>
      </c>
      <c r="AD14" s="384">
        <v>13</v>
      </c>
      <c r="AE14" s="384">
        <v>6</v>
      </c>
      <c r="AF14" s="365">
        <f t="shared" si="12"/>
        <v>37</v>
      </c>
      <c r="AG14" s="368">
        <f t="shared" si="13"/>
        <v>0</v>
      </c>
      <c r="AH14" s="368">
        <f t="shared" si="14"/>
        <v>-8</v>
      </c>
      <c r="AI14" s="384">
        <v>18</v>
      </c>
      <c r="AJ14" s="384">
        <v>13</v>
      </c>
      <c r="AK14" s="384">
        <v>6</v>
      </c>
      <c r="AL14" s="365">
        <f t="shared" si="15"/>
        <v>37</v>
      </c>
      <c r="AM14" s="368">
        <f t="shared" si="16"/>
        <v>0</v>
      </c>
      <c r="AN14" s="368">
        <f t="shared" si="17"/>
        <v>-8</v>
      </c>
      <c r="AO14" s="384">
        <v>18</v>
      </c>
      <c r="AP14" s="384">
        <v>13</v>
      </c>
      <c r="AQ14" s="384">
        <v>6</v>
      </c>
      <c r="AR14" s="365">
        <f t="shared" si="18"/>
        <v>37</v>
      </c>
      <c r="AS14" s="368">
        <f t="shared" si="19"/>
        <v>0</v>
      </c>
      <c r="AT14" s="368">
        <f t="shared" si="20"/>
        <v>-8</v>
      </c>
      <c r="AU14" s="384">
        <v>18</v>
      </c>
      <c r="AV14" s="384">
        <v>13</v>
      </c>
      <c r="AW14" s="384">
        <v>6</v>
      </c>
      <c r="AX14" s="365">
        <f t="shared" si="21"/>
        <v>37</v>
      </c>
      <c r="AY14" s="368">
        <f t="shared" si="22"/>
        <v>0</v>
      </c>
      <c r="AZ14" s="368">
        <f t="shared" si="23"/>
        <v>-8</v>
      </c>
      <c r="BA14" s="384">
        <v>17</v>
      </c>
      <c r="BB14" s="384">
        <v>13</v>
      </c>
      <c r="BC14" s="384">
        <v>6</v>
      </c>
      <c r="BD14" s="365">
        <f t="shared" si="24"/>
        <v>36</v>
      </c>
      <c r="BE14" s="368">
        <f t="shared" si="25"/>
        <v>-1</v>
      </c>
      <c r="BF14" s="368">
        <f t="shared" si="26"/>
        <v>-9</v>
      </c>
      <c r="BG14" s="195"/>
    </row>
    <row r="15" spans="1:59">
      <c r="A15" s="180" t="s">
        <v>44</v>
      </c>
      <c r="B15" s="381">
        <v>19</v>
      </c>
      <c r="C15" s="383">
        <v>17</v>
      </c>
      <c r="D15" s="383">
        <v>5</v>
      </c>
      <c r="E15" s="363">
        <f t="shared" si="0"/>
        <v>41</v>
      </c>
      <c r="F15" s="381">
        <v>18</v>
      </c>
      <c r="G15" s="383">
        <v>17</v>
      </c>
      <c r="H15" s="383">
        <v>5</v>
      </c>
      <c r="I15" s="364">
        <f t="shared" si="1"/>
        <v>40</v>
      </c>
      <c r="J15" s="367">
        <f t="shared" si="2"/>
        <v>-1</v>
      </c>
      <c r="K15" s="381">
        <v>17</v>
      </c>
      <c r="L15" s="383">
        <v>16</v>
      </c>
      <c r="M15" s="383">
        <v>5</v>
      </c>
      <c r="N15" s="364">
        <f t="shared" si="3"/>
        <v>38</v>
      </c>
      <c r="O15" s="367">
        <f t="shared" si="4"/>
        <v>-2</v>
      </c>
      <c r="P15" s="367">
        <f t="shared" si="5"/>
        <v>-3</v>
      </c>
      <c r="Q15" s="381">
        <v>17</v>
      </c>
      <c r="R15" s="383">
        <v>16</v>
      </c>
      <c r="S15" s="383">
        <v>5</v>
      </c>
      <c r="T15" s="364">
        <f t="shared" si="6"/>
        <v>38</v>
      </c>
      <c r="U15" s="367">
        <f t="shared" si="7"/>
        <v>0</v>
      </c>
      <c r="V15" s="367">
        <f t="shared" si="8"/>
        <v>-3</v>
      </c>
      <c r="W15" s="381">
        <v>15</v>
      </c>
      <c r="X15" s="383">
        <v>17</v>
      </c>
      <c r="Y15" s="383">
        <v>5</v>
      </c>
      <c r="Z15" s="364">
        <f t="shared" si="9"/>
        <v>37</v>
      </c>
      <c r="AA15" s="367">
        <f t="shared" si="10"/>
        <v>-1</v>
      </c>
      <c r="AB15" s="367">
        <f t="shared" si="11"/>
        <v>-4</v>
      </c>
      <c r="AC15" s="381">
        <v>15</v>
      </c>
      <c r="AD15" s="383">
        <v>16</v>
      </c>
      <c r="AE15" s="383">
        <v>5</v>
      </c>
      <c r="AF15" s="364">
        <f t="shared" si="12"/>
        <v>36</v>
      </c>
      <c r="AG15" s="367">
        <f t="shared" si="13"/>
        <v>-1</v>
      </c>
      <c r="AH15" s="367">
        <f t="shared" si="14"/>
        <v>-5</v>
      </c>
      <c r="AI15" s="381">
        <v>15</v>
      </c>
      <c r="AJ15" s="383">
        <v>16</v>
      </c>
      <c r="AK15" s="383">
        <v>5</v>
      </c>
      <c r="AL15" s="364">
        <f t="shared" si="15"/>
        <v>36</v>
      </c>
      <c r="AM15" s="367">
        <f t="shared" si="16"/>
        <v>0</v>
      </c>
      <c r="AN15" s="367">
        <f t="shared" si="17"/>
        <v>-5</v>
      </c>
      <c r="AO15" s="381">
        <v>15</v>
      </c>
      <c r="AP15" s="383">
        <v>16</v>
      </c>
      <c r="AQ15" s="383">
        <v>5</v>
      </c>
      <c r="AR15" s="364">
        <f t="shared" si="18"/>
        <v>36</v>
      </c>
      <c r="AS15" s="367">
        <f t="shared" si="19"/>
        <v>0</v>
      </c>
      <c r="AT15" s="367">
        <f t="shared" si="20"/>
        <v>-5</v>
      </c>
      <c r="AU15" s="381">
        <v>15</v>
      </c>
      <c r="AV15" s="383">
        <v>16</v>
      </c>
      <c r="AW15" s="383">
        <v>5</v>
      </c>
      <c r="AX15" s="364">
        <f t="shared" si="21"/>
        <v>36</v>
      </c>
      <c r="AY15" s="367">
        <f t="shared" si="22"/>
        <v>0</v>
      </c>
      <c r="AZ15" s="367">
        <f t="shared" si="23"/>
        <v>-5</v>
      </c>
      <c r="BA15" s="381">
        <v>15</v>
      </c>
      <c r="BB15" s="383">
        <v>16</v>
      </c>
      <c r="BC15" s="383">
        <v>5</v>
      </c>
      <c r="BD15" s="364">
        <f t="shared" si="24"/>
        <v>36</v>
      </c>
      <c r="BE15" s="367">
        <f t="shared" si="25"/>
        <v>0</v>
      </c>
      <c r="BF15" s="367">
        <f t="shared" si="26"/>
        <v>-5</v>
      </c>
      <c r="BG15" s="195"/>
    </row>
    <row r="16" spans="1:59">
      <c r="A16" s="180" t="s">
        <v>45</v>
      </c>
      <c r="B16" s="381">
        <v>16</v>
      </c>
      <c r="C16" s="383">
        <v>8</v>
      </c>
      <c r="D16" s="383">
        <v>8</v>
      </c>
      <c r="E16" s="364">
        <f t="shared" si="0"/>
        <v>32</v>
      </c>
      <c r="F16" s="381">
        <v>16</v>
      </c>
      <c r="G16" s="383">
        <v>7</v>
      </c>
      <c r="H16" s="383">
        <v>8</v>
      </c>
      <c r="I16" s="364">
        <f t="shared" si="1"/>
        <v>31</v>
      </c>
      <c r="J16" s="367">
        <f t="shared" si="2"/>
        <v>-1</v>
      </c>
      <c r="K16" s="381">
        <v>16</v>
      </c>
      <c r="L16" s="383">
        <v>7</v>
      </c>
      <c r="M16" s="383">
        <v>8</v>
      </c>
      <c r="N16" s="364">
        <f t="shared" si="3"/>
        <v>31</v>
      </c>
      <c r="O16" s="367">
        <f t="shared" si="4"/>
        <v>0</v>
      </c>
      <c r="P16" s="367">
        <f t="shared" si="5"/>
        <v>-1</v>
      </c>
      <c r="Q16" s="381">
        <v>16</v>
      </c>
      <c r="R16" s="383">
        <v>7</v>
      </c>
      <c r="S16" s="383">
        <v>8</v>
      </c>
      <c r="T16" s="364">
        <f t="shared" si="6"/>
        <v>31</v>
      </c>
      <c r="U16" s="367">
        <f t="shared" si="7"/>
        <v>0</v>
      </c>
      <c r="V16" s="367">
        <f t="shared" si="8"/>
        <v>-1</v>
      </c>
      <c r="W16" s="381">
        <v>16</v>
      </c>
      <c r="X16" s="383">
        <v>7</v>
      </c>
      <c r="Y16" s="383">
        <v>8</v>
      </c>
      <c r="Z16" s="364">
        <f t="shared" si="9"/>
        <v>31</v>
      </c>
      <c r="AA16" s="367">
        <f t="shared" si="10"/>
        <v>0</v>
      </c>
      <c r="AB16" s="367">
        <f t="shared" si="11"/>
        <v>-1</v>
      </c>
      <c r="AC16" s="381">
        <v>15</v>
      </c>
      <c r="AD16" s="383">
        <v>7</v>
      </c>
      <c r="AE16" s="383">
        <v>8</v>
      </c>
      <c r="AF16" s="364">
        <f t="shared" si="12"/>
        <v>30</v>
      </c>
      <c r="AG16" s="367">
        <f t="shared" si="13"/>
        <v>-1</v>
      </c>
      <c r="AH16" s="367">
        <f t="shared" si="14"/>
        <v>-2</v>
      </c>
      <c r="AI16" s="381">
        <v>15</v>
      </c>
      <c r="AJ16" s="383">
        <v>7</v>
      </c>
      <c r="AK16" s="383">
        <v>8</v>
      </c>
      <c r="AL16" s="364">
        <f t="shared" si="15"/>
        <v>30</v>
      </c>
      <c r="AM16" s="367">
        <f t="shared" si="16"/>
        <v>0</v>
      </c>
      <c r="AN16" s="367">
        <f t="shared" si="17"/>
        <v>-2</v>
      </c>
      <c r="AO16" s="381">
        <v>15</v>
      </c>
      <c r="AP16" s="383">
        <v>7</v>
      </c>
      <c r="AQ16" s="383">
        <v>8</v>
      </c>
      <c r="AR16" s="364">
        <f t="shared" si="18"/>
        <v>30</v>
      </c>
      <c r="AS16" s="367">
        <f t="shared" si="19"/>
        <v>0</v>
      </c>
      <c r="AT16" s="367">
        <f t="shared" si="20"/>
        <v>-2</v>
      </c>
      <c r="AU16" s="381">
        <v>15</v>
      </c>
      <c r="AV16" s="383">
        <v>7</v>
      </c>
      <c r="AW16" s="383">
        <v>8</v>
      </c>
      <c r="AX16" s="364">
        <f t="shared" si="21"/>
        <v>30</v>
      </c>
      <c r="AY16" s="367">
        <f t="shared" si="22"/>
        <v>0</v>
      </c>
      <c r="AZ16" s="367">
        <f t="shared" si="23"/>
        <v>-2</v>
      </c>
      <c r="BA16" s="381">
        <v>15</v>
      </c>
      <c r="BB16" s="383">
        <v>7</v>
      </c>
      <c r="BC16" s="383">
        <v>8</v>
      </c>
      <c r="BD16" s="364">
        <f t="shared" si="24"/>
        <v>30</v>
      </c>
      <c r="BE16" s="367">
        <f t="shared" si="25"/>
        <v>0</v>
      </c>
      <c r="BF16" s="367">
        <f t="shared" si="26"/>
        <v>-2</v>
      </c>
      <c r="BG16" s="195"/>
    </row>
    <row r="17" spans="1:59">
      <c r="A17" s="180" t="s">
        <v>168</v>
      </c>
      <c r="B17" s="381">
        <v>12</v>
      </c>
      <c r="C17" s="383">
        <v>6</v>
      </c>
      <c r="D17" s="383">
        <v>10</v>
      </c>
      <c r="E17" s="364">
        <f t="shared" si="0"/>
        <v>28</v>
      </c>
      <c r="F17" s="381">
        <v>12</v>
      </c>
      <c r="G17" s="383">
        <v>5</v>
      </c>
      <c r="H17" s="383">
        <v>9</v>
      </c>
      <c r="I17" s="364">
        <f t="shared" si="1"/>
        <v>26</v>
      </c>
      <c r="J17" s="367">
        <f t="shared" si="2"/>
        <v>-2</v>
      </c>
      <c r="K17" s="381">
        <v>11</v>
      </c>
      <c r="L17" s="383">
        <v>5</v>
      </c>
      <c r="M17" s="383">
        <v>9</v>
      </c>
      <c r="N17" s="364">
        <f t="shared" si="3"/>
        <v>25</v>
      </c>
      <c r="O17" s="367">
        <f t="shared" si="4"/>
        <v>-1</v>
      </c>
      <c r="P17" s="367">
        <f t="shared" si="5"/>
        <v>-3</v>
      </c>
      <c r="Q17" s="381">
        <v>11</v>
      </c>
      <c r="R17" s="383">
        <v>5</v>
      </c>
      <c r="S17" s="383">
        <v>9</v>
      </c>
      <c r="T17" s="364">
        <f t="shared" si="6"/>
        <v>25</v>
      </c>
      <c r="U17" s="367">
        <f t="shared" si="7"/>
        <v>0</v>
      </c>
      <c r="V17" s="367">
        <f t="shared" si="8"/>
        <v>-3</v>
      </c>
      <c r="W17" s="381">
        <v>10</v>
      </c>
      <c r="X17" s="383">
        <v>5</v>
      </c>
      <c r="Y17" s="383">
        <v>10</v>
      </c>
      <c r="Z17" s="364">
        <f t="shared" si="9"/>
        <v>25</v>
      </c>
      <c r="AA17" s="367">
        <f t="shared" si="10"/>
        <v>0</v>
      </c>
      <c r="AB17" s="367">
        <f t="shared" si="11"/>
        <v>-3</v>
      </c>
      <c r="AC17" s="381">
        <v>11</v>
      </c>
      <c r="AD17" s="383">
        <v>5</v>
      </c>
      <c r="AE17" s="383">
        <v>10</v>
      </c>
      <c r="AF17" s="364">
        <f t="shared" si="12"/>
        <v>26</v>
      </c>
      <c r="AG17" s="367">
        <f t="shared" si="13"/>
        <v>1</v>
      </c>
      <c r="AH17" s="367">
        <f t="shared" si="14"/>
        <v>-2</v>
      </c>
      <c r="AI17" s="381">
        <v>11</v>
      </c>
      <c r="AJ17" s="383">
        <v>5</v>
      </c>
      <c r="AK17" s="383">
        <v>10</v>
      </c>
      <c r="AL17" s="364">
        <f t="shared" si="15"/>
        <v>26</v>
      </c>
      <c r="AM17" s="367">
        <f t="shared" si="16"/>
        <v>0</v>
      </c>
      <c r="AN17" s="367">
        <f t="shared" si="17"/>
        <v>-2</v>
      </c>
      <c r="AO17" s="381">
        <v>11</v>
      </c>
      <c r="AP17" s="383">
        <v>5</v>
      </c>
      <c r="AQ17" s="383">
        <v>10</v>
      </c>
      <c r="AR17" s="364">
        <f t="shared" si="18"/>
        <v>26</v>
      </c>
      <c r="AS17" s="367">
        <f t="shared" si="19"/>
        <v>0</v>
      </c>
      <c r="AT17" s="367">
        <f t="shared" si="20"/>
        <v>-2</v>
      </c>
      <c r="AU17" s="381">
        <v>10</v>
      </c>
      <c r="AV17" s="383">
        <v>4</v>
      </c>
      <c r="AW17" s="383">
        <v>10</v>
      </c>
      <c r="AX17" s="364">
        <f t="shared" si="21"/>
        <v>24</v>
      </c>
      <c r="AY17" s="367">
        <f t="shared" si="22"/>
        <v>-2</v>
      </c>
      <c r="AZ17" s="367">
        <f t="shared" si="23"/>
        <v>-4</v>
      </c>
      <c r="BA17" s="381">
        <v>10</v>
      </c>
      <c r="BB17" s="383">
        <v>4</v>
      </c>
      <c r="BC17" s="383">
        <v>10</v>
      </c>
      <c r="BD17" s="364">
        <f t="shared" si="24"/>
        <v>24</v>
      </c>
      <c r="BE17" s="367">
        <f t="shared" si="25"/>
        <v>0</v>
      </c>
      <c r="BF17" s="367">
        <f t="shared" si="26"/>
        <v>-4</v>
      </c>
      <c r="BG17" s="195"/>
    </row>
    <row r="18" spans="1:59">
      <c r="A18" s="180" t="s">
        <v>46</v>
      </c>
      <c r="B18" s="381">
        <v>16</v>
      </c>
      <c r="C18" s="383">
        <v>17</v>
      </c>
      <c r="D18" s="383">
        <v>5</v>
      </c>
      <c r="E18" s="364">
        <f t="shared" si="0"/>
        <v>38</v>
      </c>
      <c r="F18" s="381">
        <v>18</v>
      </c>
      <c r="G18" s="383">
        <v>16</v>
      </c>
      <c r="H18" s="383">
        <v>6</v>
      </c>
      <c r="I18" s="364">
        <f t="shared" si="1"/>
        <v>40</v>
      </c>
      <c r="J18" s="367">
        <f t="shared" si="2"/>
        <v>2</v>
      </c>
      <c r="K18" s="381">
        <v>17</v>
      </c>
      <c r="L18" s="383">
        <v>16</v>
      </c>
      <c r="M18" s="383">
        <v>6</v>
      </c>
      <c r="N18" s="364">
        <f t="shared" si="3"/>
        <v>39</v>
      </c>
      <c r="O18" s="367">
        <f t="shared" si="4"/>
        <v>-1</v>
      </c>
      <c r="P18" s="367">
        <f t="shared" si="5"/>
        <v>1</v>
      </c>
      <c r="Q18" s="381">
        <v>17</v>
      </c>
      <c r="R18" s="383">
        <v>16</v>
      </c>
      <c r="S18" s="383">
        <v>6</v>
      </c>
      <c r="T18" s="364">
        <f t="shared" si="6"/>
        <v>39</v>
      </c>
      <c r="U18" s="367">
        <f t="shared" si="7"/>
        <v>0</v>
      </c>
      <c r="V18" s="367">
        <f t="shared" si="8"/>
        <v>1</v>
      </c>
      <c r="W18" s="381">
        <v>17</v>
      </c>
      <c r="X18" s="383">
        <v>16</v>
      </c>
      <c r="Y18" s="383">
        <v>5</v>
      </c>
      <c r="Z18" s="364">
        <f t="shared" si="9"/>
        <v>38</v>
      </c>
      <c r="AA18" s="367">
        <f t="shared" si="10"/>
        <v>-1</v>
      </c>
      <c r="AB18" s="367">
        <f t="shared" si="11"/>
        <v>0</v>
      </c>
      <c r="AC18" s="381">
        <v>14</v>
      </c>
      <c r="AD18" s="383">
        <v>16</v>
      </c>
      <c r="AE18" s="383">
        <v>5</v>
      </c>
      <c r="AF18" s="364">
        <f t="shared" si="12"/>
        <v>35</v>
      </c>
      <c r="AG18" s="367">
        <f t="shared" si="13"/>
        <v>-3</v>
      </c>
      <c r="AH18" s="367">
        <f t="shared" si="14"/>
        <v>-3</v>
      </c>
      <c r="AI18" s="381">
        <v>14</v>
      </c>
      <c r="AJ18" s="383">
        <v>16</v>
      </c>
      <c r="AK18" s="383">
        <v>5</v>
      </c>
      <c r="AL18" s="364">
        <f t="shared" si="15"/>
        <v>35</v>
      </c>
      <c r="AM18" s="367">
        <f t="shared" si="16"/>
        <v>0</v>
      </c>
      <c r="AN18" s="367">
        <f t="shared" si="17"/>
        <v>-3</v>
      </c>
      <c r="AO18" s="381">
        <v>14</v>
      </c>
      <c r="AP18" s="383">
        <v>16</v>
      </c>
      <c r="AQ18" s="383">
        <v>5</v>
      </c>
      <c r="AR18" s="364">
        <f t="shared" si="18"/>
        <v>35</v>
      </c>
      <c r="AS18" s="367">
        <f t="shared" si="19"/>
        <v>0</v>
      </c>
      <c r="AT18" s="367">
        <f t="shared" si="20"/>
        <v>-3</v>
      </c>
      <c r="AU18" s="381">
        <v>14</v>
      </c>
      <c r="AV18" s="383">
        <v>16</v>
      </c>
      <c r="AW18" s="383">
        <v>5</v>
      </c>
      <c r="AX18" s="364">
        <f t="shared" si="21"/>
        <v>35</v>
      </c>
      <c r="AY18" s="367">
        <f t="shared" si="22"/>
        <v>0</v>
      </c>
      <c r="AZ18" s="367">
        <f t="shared" si="23"/>
        <v>-3</v>
      </c>
      <c r="BA18" s="381">
        <v>14</v>
      </c>
      <c r="BB18" s="383">
        <v>16</v>
      </c>
      <c r="BC18" s="383">
        <v>5</v>
      </c>
      <c r="BD18" s="364">
        <f t="shared" si="24"/>
        <v>35</v>
      </c>
      <c r="BE18" s="367">
        <f t="shared" si="25"/>
        <v>0</v>
      </c>
      <c r="BF18" s="367">
        <f t="shared" si="26"/>
        <v>-3</v>
      </c>
      <c r="BG18" s="195"/>
    </row>
    <row r="19" spans="1:59">
      <c r="A19" s="181" t="s">
        <v>47</v>
      </c>
      <c r="B19" s="384">
        <v>22</v>
      </c>
      <c r="C19" s="384">
        <v>18</v>
      </c>
      <c r="D19" s="384">
        <v>7</v>
      </c>
      <c r="E19" s="365">
        <f t="shared" si="0"/>
        <v>47</v>
      </c>
      <c r="F19" s="384">
        <v>20</v>
      </c>
      <c r="G19" s="384">
        <v>17</v>
      </c>
      <c r="H19" s="384">
        <v>7</v>
      </c>
      <c r="I19" s="365">
        <f t="shared" si="1"/>
        <v>44</v>
      </c>
      <c r="J19" s="368">
        <f t="shared" si="2"/>
        <v>-3</v>
      </c>
      <c r="K19" s="384">
        <v>20</v>
      </c>
      <c r="L19" s="384">
        <v>17</v>
      </c>
      <c r="M19" s="384">
        <v>7</v>
      </c>
      <c r="N19" s="365">
        <f t="shared" si="3"/>
        <v>44</v>
      </c>
      <c r="O19" s="368">
        <f t="shared" si="4"/>
        <v>0</v>
      </c>
      <c r="P19" s="368">
        <f t="shared" si="5"/>
        <v>-3</v>
      </c>
      <c r="Q19" s="384">
        <v>20</v>
      </c>
      <c r="R19" s="384">
        <v>17</v>
      </c>
      <c r="S19" s="384">
        <v>7</v>
      </c>
      <c r="T19" s="365">
        <f t="shared" si="6"/>
        <v>44</v>
      </c>
      <c r="U19" s="368">
        <f t="shared" si="7"/>
        <v>0</v>
      </c>
      <c r="V19" s="368">
        <f t="shared" si="8"/>
        <v>-3</v>
      </c>
      <c r="W19" s="384">
        <v>19</v>
      </c>
      <c r="X19" s="384">
        <v>17</v>
      </c>
      <c r="Y19" s="384">
        <v>7</v>
      </c>
      <c r="Z19" s="365">
        <f t="shared" si="9"/>
        <v>43</v>
      </c>
      <c r="AA19" s="368">
        <f t="shared" si="10"/>
        <v>-1</v>
      </c>
      <c r="AB19" s="368">
        <f t="shared" si="11"/>
        <v>-4</v>
      </c>
      <c r="AC19" s="384">
        <v>16</v>
      </c>
      <c r="AD19" s="384">
        <v>17</v>
      </c>
      <c r="AE19" s="384">
        <v>7</v>
      </c>
      <c r="AF19" s="365">
        <f t="shared" si="12"/>
        <v>40</v>
      </c>
      <c r="AG19" s="368">
        <f t="shared" si="13"/>
        <v>-3</v>
      </c>
      <c r="AH19" s="368">
        <f t="shared" si="14"/>
        <v>-7</v>
      </c>
      <c r="AI19" s="384">
        <v>16</v>
      </c>
      <c r="AJ19" s="384">
        <v>17</v>
      </c>
      <c r="AK19" s="384">
        <v>7</v>
      </c>
      <c r="AL19" s="365">
        <f t="shared" si="15"/>
        <v>40</v>
      </c>
      <c r="AM19" s="368">
        <f t="shared" si="16"/>
        <v>0</v>
      </c>
      <c r="AN19" s="368">
        <f t="shared" si="17"/>
        <v>-7</v>
      </c>
      <c r="AO19" s="384">
        <v>16</v>
      </c>
      <c r="AP19" s="384">
        <v>17</v>
      </c>
      <c r="AQ19" s="384">
        <v>7</v>
      </c>
      <c r="AR19" s="365">
        <f t="shared" si="18"/>
        <v>40</v>
      </c>
      <c r="AS19" s="368">
        <f t="shared" si="19"/>
        <v>0</v>
      </c>
      <c r="AT19" s="368">
        <f t="shared" si="20"/>
        <v>-7</v>
      </c>
      <c r="AU19" s="384">
        <v>17</v>
      </c>
      <c r="AV19" s="384">
        <v>16</v>
      </c>
      <c r="AW19" s="384">
        <v>7</v>
      </c>
      <c r="AX19" s="365">
        <f t="shared" si="21"/>
        <v>40</v>
      </c>
      <c r="AY19" s="368">
        <f t="shared" si="22"/>
        <v>0</v>
      </c>
      <c r="AZ19" s="368">
        <f t="shared" si="23"/>
        <v>-7</v>
      </c>
      <c r="BA19" s="384">
        <v>17</v>
      </c>
      <c r="BB19" s="384">
        <v>16</v>
      </c>
      <c r="BC19" s="384">
        <v>7</v>
      </c>
      <c r="BD19" s="365">
        <f t="shared" si="24"/>
        <v>40</v>
      </c>
      <c r="BE19" s="368">
        <f t="shared" si="25"/>
        <v>0</v>
      </c>
      <c r="BF19" s="368">
        <f t="shared" si="26"/>
        <v>-7</v>
      </c>
      <c r="BG19" s="195"/>
    </row>
    <row r="20" spans="1:59">
      <c r="A20" s="180" t="s">
        <v>48</v>
      </c>
      <c r="B20" s="381">
        <v>20</v>
      </c>
      <c r="C20" s="383">
        <v>14</v>
      </c>
      <c r="D20" s="383">
        <v>9</v>
      </c>
      <c r="E20" s="363">
        <f t="shared" si="0"/>
        <v>43</v>
      </c>
      <c r="F20" s="381">
        <v>22</v>
      </c>
      <c r="G20" s="383">
        <v>14</v>
      </c>
      <c r="H20" s="383">
        <v>9</v>
      </c>
      <c r="I20" s="364">
        <f t="shared" si="1"/>
        <v>45</v>
      </c>
      <c r="J20" s="367">
        <f t="shared" si="2"/>
        <v>2</v>
      </c>
      <c r="K20" s="381">
        <v>22</v>
      </c>
      <c r="L20" s="383">
        <v>14</v>
      </c>
      <c r="M20" s="383">
        <v>9</v>
      </c>
      <c r="N20" s="364">
        <f t="shared" si="3"/>
        <v>45</v>
      </c>
      <c r="O20" s="367">
        <f t="shared" si="4"/>
        <v>0</v>
      </c>
      <c r="P20" s="367">
        <f t="shared" si="5"/>
        <v>2</v>
      </c>
      <c r="Q20" s="381">
        <v>22</v>
      </c>
      <c r="R20" s="383">
        <v>14</v>
      </c>
      <c r="S20" s="383">
        <v>9</v>
      </c>
      <c r="T20" s="364">
        <f t="shared" si="6"/>
        <v>45</v>
      </c>
      <c r="U20" s="367">
        <f t="shared" si="7"/>
        <v>0</v>
      </c>
      <c r="V20" s="367">
        <f t="shared" si="8"/>
        <v>2</v>
      </c>
      <c r="W20" s="381">
        <v>21</v>
      </c>
      <c r="X20" s="383">
        <v>15</v>
      </c>
      <c r="Y20" s="383">
        <v>9</v>
      </c>
      <c r="Z20" s="364">
        <f t="shared" si="9"/>
        <v>45</v>
      </c>
      <c r="AA20" s="367">
        <f t="shared" si="10"/>
        <v>0</v>
      </c>
      <c r="AB20" s="367">
        <f t="shared" si="11"/>
        <v>2</v>
      </c>
      <c r="AC20" s="381">
        <v>20</v>
      </c>
      <c r="AD20" s="383">
        <v>15</v>
      </c>
      <c r="AE20" s="383">
        <v>9</v>
      </c>
      <c r="AF20" s="364">
        <f t="shared" si="12"/>
        <v>44</v>
      </c>
      <c r="AG20" s="367">
        <f t="shared" si="13"/>
        <v>-1</v>
      </c>
      <c r="AH20" s="367">
        <f t="shared" si="14"/>
        <v>1</v>
      </c>
      <c r="AI20" s="381">
        <v>20</v>
      </c>
      <c r="AJ20" s="383">
        <v>15</v>
      </c>
      <c r="AK20" s="383">
        <v>9</v>
      </c>
      <c r="AL20" s="364">
        <f t="shared" si="15"/>
        <v>44</v>
      </c>
      <c r="AM20" s="367">
        <f t="shared" si="16"/>
        <v>0</v>
      </c>
      <c r="AN20" s="367">
        <f t="shared" si="17"/>
        <v>1</v>
      </c>
      <c r="AO20" s="381">
        <v>19</v>
      </c>
      <c r="AP20" s="383">
        <v>15</v>
      </c>
      <c r="AQ20" s="383">
        <v>9</v>
      </c>
      <c r="AR20" s="364">
        <f t="shared" si="18"/>
        <v>43</v>
      </c>
      <c r="AS20" s="367">
        <f t="shared" si="19"/>
        <v>-1</v>
      </c>
      <c r="AT20" s="367">
        <f t="shared" si="20"/>
        <v>0</v>
      </c>
      <c r="AU20" s="381">
        <v>19</v>
      </c>
      <c r="AV20" s="383">
        <v>15</v>
      </c>
      <c r="AW20" s="383">
        <v>9</v>
      </c>
      <c r="AX20" s="364">
        <f t="shared" si="21"/>
        <v>43</v>
      </c>
      <c r="AY20" s="367">
        <f t="shared" si="22"/>
        <v>0</v>
      </c>
      <c r="AZ20" s="367">
        <f t="shared" si="23"/>
        <v>0</v>
      </c>
      <c r="BA20" s="381">
        <v>19</v>
      </c>
      <c r="BB20" s="383">
        <v>15</v>
      </c>
      <c r="BC20" s="383">
        <v>9</v>
      </c>
      <c r="BD20" s="364">
        <f t="shared" si="24"/>
        <v>43</v>
      </c>
      <c r="BE20" s="367">
        <f t="shared" si="25"/>
        <v>0</v>
      </c>
      <c r="BF20" s="367">
        <f t="shared" si="26"/>
        <v>0</v>
      </c>
      <c r="BG20" s="195"/>
    </row>
    <row r="21" spans="1:59">
      <c r="A21" s="180" t="s">
        <v>57</v>
      </c>
      <c r="B21" s="381">
        <v>10</v>
      </c>
      <c r="C21" s="383"/>
      <c r="D21" s="383"/>
      <c r="E21" s="364">
        <f t="shared" si="0"/>
        <v>10</v>
      </c>
      <c r="F21" s="381">
        <v>12</v>
      </c>
      <c r="G21" s="383">
        <v>0</v>
      </c>
      <c r="H21" s="383">
        <v>0</v>
      </c>
      <c r="I21" s="364">
        <f t="shared" si="1"/>
        <v>12</v>
      </c>
      <c r="J21" s="367">
        <f t="shared" si="2"/>
        <v>2</v>
      </c>
      <c r="K21" s="381">
        <v>12</v>
      </c>
      <c r="L21" s="383">
        <v>0</v>
      </c>
      <c r="M21" s="383">
        <v>0</v>
      </c>
      <c r="N21" s="364">
        <f t="shared" si="3"/>
        <v>12</v>
      </c>
      <c r="O21" s="367">
        <f t="shared" si="4"/>
        <v>0</v>
      </c>
      <c r="P21" s="367">
        <f t="shared" si="5"/>
        <v>2</v>
      </c>
      <c r="Q21" s="381">
        <v>12</v>
      </c>
      <c r="R21" s="383">
        <v>0</v>
      </c>
      <c r="S21" s="383">
        <v>0</v>
      </c>
      <c r="T21" s="364">
        <f t="shared" si="6"/>
        <v>12</v>
      </c>
      <c r="U21" s="367">
        <f t="shared" si="7"/>
        <v>0</v>
      </c>
      <c r="V21" s="367">
        <f t="shared" si="8"/>
        <v>2</v>
      </c>
      <c r="W21" s="381">
        <v>12</v>
      </c>
      <c r="X21" s="383">
        <v>0</v>
      </c>
      <c r="Y21" s="383">
        <v>0</v>
      </c>
      <c r="Z21" s="364">
        <f t="shared" si="9"/>
        <v>12</v>
      </c>
      <c r="AA21" s="367">
        <f t="shared" si="10"/>
        <v>0</v>
      </c>
      <c r="AB21" s="367">
        <f t="shared" si="11"/>
        <v>2</v>
      </c>
      <c r="AC21" s="381">
        <v>12</v>
      </c>
      <c r="AD21" s="383">
        <v>0</v>
      </c>
      <c r="AE21" s="383">
        <v>0</v>
      </c>
      <c r="AF21" s="364">
        <f t="shared" si="12"/>
        <v>12</v>
      </c>
      <c r="AG21" s="367">
        <f t="shared" si="13"/>
        <v>0</v>
      </c>
      <c r="AH21" s="367">
        <f t="shared" si="14"/>
        <v>2</v>
      </c>
      <c r="AI21" s="381">
        <v>12</v>
      </c>
      <c r="AJ21" s="383">
        <v>0</v>
      </c>
      <c r="AK21" s="383">
        <v>0</v>
      </c>
      <c r="AL21" s="364">
        <f t="shared" si="15"/>
        <v>12</v>
      </c>
      <c r="AM21" s="367">
        <f t="shared" si="16"/>
        <v>0</v>
      </c>
      <c r="AN21" s="367">
        <f t="shared" si="17"/>
        <v>2</v>
      </c>
      <c r="AO21" s="381">
        <v>12</v>
      </c>
      <c r="AP21" s="383">
        <v>0</v>
      </c>
      <c r="AQ21" s="383">
        <v>0</v>
      </c>
      <c r="AR21" s="364">
        <f t="shared" si="18"/>
        <v>12</v>
      </c>
      <c r="AS21" s="367">
        <f t="shared" si="19"/>
        <v>0</v>
      </c>
      <c r="AT21" s="367">
        <f t="shared" si="20"/>
        <v>2</v>
      </c>
      <c r="AU21" s="381">
        <v>12</v>
      </c>
      <c r="AV21" s="383">
        <v>0</v>
      </c>
      <c r="AW21" s="383">
        <v>0</v>
      </c>
      <c r="AX21" s="364">
        <f t="shared" si="21"/>
        <v>12</v>
      </c>
      <c r="AY21" s="367">
        <f t="shared" si="22"/>
        <v>0</v>
      </c>
      <c r="AZ21" s="367">
        <f t="shared" si="23"/>
        <v>2</v>
      </c>
      <c r="BA21" s="381">
        <v>12</v>
      </c>
      <c r="BB21" s="383">
        <v>0</v>
      </c>
      <c r="BC21" s="383">
        <v>0</v>
      </c>
      <c r="BD21" s="364">
        <f t="shared" si="24"/>
        <v>12</v>
      </c>
      <c r="BE21" s="367">
        <f t="shared" si="25"/>
        <v>0</v>
      </c>
      <c r="BF21" s="367">
        <f t="shared" si="26"/>
        <v>2</v>
      </c>
      <c r="BG21" s="195"/>
    </row>
    <row r="22" spans="1:59">
      <c r="A22" s="180" t="s">
        <v>49</v>
      </c>
      <c r="B22" s="381">
        <v>19</v>
      </c>
      <c r="C22" s="383">
        <v>3</v>
      </c>
      <c r="D22" s="385">
        <v>4</v>
      </c>
      <c r="E22" s="364">
        <f t="shared" si="0"/>
        <v>26</v>
      </c>
      <c r="F22" s="381">
        <v>16</v>
      </c>
      <c r="G22" s="383">
        <v>3</v>
      </c>
      <c r="H22" s="385">
        <v>4</v>
      </c>
      <c r="I22" s="364">
        <f t="shared" si="1"/>
        <v>23</v>
      </c>
      <c r="J22" s="367">
        <f t="shared" si="2"/>
        <v>-3</v>
      </c>
      <c r="K22" s="381">
        <v>15</v>
      </c>
      <c r="L22" s="383">
        <v>3</v>
      </c>
      <c r="M22" s="385">
        <v>4</v>
      </c>
      <c r="N22" s="364">
        <f t="shared" si="3"/>
        <v>22</v>
      </c>
      <c r="O22" s="367">
        <f t="shared" si="4"/>
        <v>-1</v>
      </c>
      <c r="P22" s="367">
        <f t="shared" si="5"/>
        <v>-4</v>
      </c>
      <c r="Q22" s="381">
        <v>15</v>
      </c>
      <c r="R22" s="383">
        <v>3</v>
      </c>
      <c r="S22" s="385">
        <v>4</v>
      </c>
      <c r="T22" s="364">
        <f t="shared" si="6"/>
        <v>22</v>
      </c>
      <c r="U22" s="367">
        <f t="shared" si="7"/>
        <v>0</v>
      </c>
      <c r="V22" s="367">
        <f t="shared" si="8"/>
        <v>-4</v>
      </c>
      <c r="W22" s="381">
        <v>15</v>
      </c>
      <c r="X22" s="383">
        <v>0</v>
      </c>
      <c r="Y22" s="385">
        <v>6</v>
      </c>
      <c r="Z22" s="364">
        <f t="shared" si="9"/>
        <v>21</v>
      </c>
      <c r="AA22" s="367">
        <f t="shared" si="10"/>
        <v>-1</v>
      </c>
      <c r="AB22" s="367">
        <f t="shared" si="11"/>
        <v>-5</v>
      </c>
      <c r="AC22" s="381">
        <v>15</v>
      </c>
      <c r="AD22" s="383">
        <v>0</v>
      </c>
      <c r="AE22" s="385">
        <v>5</v>
      </c>
      <c r="AF22" s="364">
        <f t="shared" si="12"/>
        <v>20</v>
      </c>
      <c r="AG22" s="367">
        <f t="shared" si="13"/>
        <v>-1</v>
      </c>
      <c r="AH22" s="367">
        <f t="shared" si="14"/>
        <v>-6</v>
      </c>
      <c r="AI22" s="381">
        <v>15</v>
      </c>
      <c r="AJ22" s="383">
        <v>0</v>
      </c>
      <c r="AK22" s="385">
        <v>5</v>
      </c>
      <c r="AL22" s="364">
        <f t="shared" si="15"/>
        <v>20</v>
      </c>
      <c r="AM22" s="367">
        <f t="shared" si="16"/>
        <v>0</v>
      </c>
      <c r="AN22" s="367">
        <f t="shared" si="17"/>
        <v>-6</v>
      </c>
      <c r="AO22" s="381">
        <v>15</v>
      </c>
      <c r="AP22" s="383">
        <v>0</v>
      </c>
      <c r="AQ22" s="385">
        <v>5</v>
      </c>
      <c r="AR22" s="364">
        <f t="shared" si="18"/>
        <v>20</v>
      </c>
      <c r="AS22" s="367">
        <f t="shared" si="19"/>
        <v>0</v>
      </c>
      <c r="AT22" s="367">
        <f t="shared" si="20"/>
        <v>-6</v>
      </c>
      <c r="AU22" s="381">
        <v>15</v>
      </c>
      <c r="AV22" s="383">
        <v>0</v>
      </c>
      <c r="AW22" s="385">
        <v>5</v>
      </c>
      <c r="AX22" s="364">
        <f t="shared" si="21"/>
        <v>20</v>
      </c>
      <c r="AY22" s="367">
        <f t="shared" si="22"/>
        <v>0</v>
      </c>
      <c r="AZ22" s="367">
        <f t="shared" si="23"/>
        <v>-6</v>
      </c>
      <c r="BA22" s="381">
        <v>15</v>
      </c>
      <c r="BB22" s="383">
        <v>2</v>
      </c>
      <c r="BC22" s="385">
        <v>3</v>
      </c>
      <c r="BD22" s="364">
        <f t="shared" si="24"/>
        <v>20</v>
      </c>
      <c r="BE22" s="367">
        <f t="shared" si="25"/>
        <v>0</v>
      </c>
      <c r="BF22" s="367">
        <f t="shared" si="26"/>
        <v>-6</v>
      </c>
      <c r="BG22" s="195"/>
    </row>
    <row r="23" spans="1:59">
      <c r="A23" s="180" t="s">
        <v>93</v>
      </c>
      <c r="B23" s="381">
        <v>35</v>
      </c>
      <c r="C23" s="384"/>
      <c r="D23" s="385"/>
      <c r="E23" s="365">
        <f t="shared" si="0"/>
        <v>35</v>
      </c>
      <c r="F23" s="381">
        <v>39</v>
      </c>
      <c r="G23" s="384">
        <v>0</v>
      </c>
      <c r="H23" s="385">
        <v>0</v>
      </c>
      <c r="I23" s="365">
        <f t="shared" si="1"/>
        <v>39</v>
      </c>
      <c r="J23" s="368">
        <f t="shared" si="2"/>
        <v>4</v>
      </c>
      <c r="K23" s="381">
        <v>37</v>
      </c>
      <c r="L23" s="384">
        <v>0</v>
      </c>
      <c r="M23" s="385">
        <v>0</v>
      </c>
      <c r="N23" s="365">
        <f t="shared" si="3"/>
        <v>37</v>
      </c>
      <c r="O23" s="368">
        <f t="shared" si="4"/>
        <v>-2</v>
      </c>
      <c r="P23" s="368">
        <f t="shared" si="5"/>
        <v>2</v>
      </c>
      <c r="Q23" s="381">
        <v>36</v>
      </c>
      <c r="R23" s="384">
        <v>0</v>
      </c>
      <c r="S23" s="385">
        <v>0</v>
      </c>
      <c r="T23" s="365">
        <f t="shared" si="6"/>
        <v>36</v>
      </c>
      <c r="U23" s="368">
        <f t="shared" si="7"/>
        <v>-1</v>
      </c>
      <c r="V23" s="368">
        <f t="shared" si="8"/>
        <v>1</v>
      </c>
      <c r="W23" s="381">
        <v>35</v>
      </c>
      <c r="X23" s="384">
        <v>0</v>
      </c>
      <c r="Y23" s="385">
        <v>0</v>
      </c>
      <c r="Z23" s="365">
        <f t="shared" si="9"/>
        <v>35</v>
      </c>
      <c r="AA23" s="368">
        <f t="shared" si="10"/>
        <v>-1</v>
      </c>
      <c r="AB23" s="368">
        <f t="shared" si="11"/>
        <v>0</v>
      </c>
      <c r="AC23" s="381">
        <v>33</v>
      </c>
      <c r="AD23" s="384">
        <v>0</v>
      </c>
      <c r="AE23" s="385">
        <v>0</v>
      </c>
      <c r="AF23" s="365">
        <f t="shared" si="12"/>
        <v>33</v>
      </c>
      <c r="AG23" s="368">
        <f t="shared" si="13"/>
        <v>-2</v>
      </c>
      <c r="AH23" s="368">
        <f t="shared" si="14"/>
        <v>-2</v>
      </c>
      <c r="AI23" s="381">
        <v>32</v>
      </c>
      <c r="AJ23" s="384">
        <v>0</v>
      </c>
      <c r="AK23" s="385">
        <v>0</v>
      </c>
      <c r="AL23" s="365">
        <f t="shared" si="15"/>
        <v>32</v>
      </c>
      <c r="AM23" s="368">
        <f t="shared" si="16"/>
        <v>-1</v>
      </c>
      <c r="AN23" s="368">
        <f t="shared" si="17"/>
        <v>-3</v>
      </c>
      <c r="AO23" s="381">
        <v>31</v>
      </c>
      <c r="AP23" s="384">
        <v>0</v>
      </c>
      <c r="AQ23" s="385">
        <v>0</v>
      </c>
      <c r="AR23" s="365">
        <f t="shared" si="18"/>
        <v>31</v>
      </c>
      <c r="AS23" s="368">
        <f t="shared" si="19"/>
        <v>-1</v>
      </c>
      <c r="AT23" s="368">
        <f t="shared" si="20"/>
        <v>-4</v>
      </c>
      <c r="AU23" s="381">
        <v>29</v>
      </c>
      <c r="AV23" s="384">
        <v>0</v>
      </c>
      <c r="AW23" s="385">
        <v>0</v>
      </c>
      <c r="AX23" s="365">
        <f t="shared" si="21"/>
        <v>29</v>
      </c>
      <c r="AY23" s="368">
        <f t="shared" si="22"/>
        <v>-2</v>
      </c>
      <c r="AZ23" s="368">
        <f t="shared" si="23"/>
        <v>-6</v>
      </c>
      <c r="BA23" s="381">
        <v>28</v>
      </c>
      <c r="BB23" s="384">
        <v>0</v>
      </c>
      <c r="BC23" s="385">
        <v>0</v>
      </c>
      <c r="BD23" s="365">
        <f t="shared" si="24"/>
        <v>28</v>
      </c>
      <c r="BE23" s="368">
        <f t="shared" si="25"/>
        <v>-1</v>
      </c>
      <c r="BF23" s="368">
        <f t="shared" si="26"/>
        <v>-7</v>
      </c>
      <c r="BG23" s="195"/>
    </row>
    <row r="24" spans="1:59" ht="13.8" thickBot="1">
      <c r="A24" s="194" t="s">
        <v>110</v>
      </c>
      <c r="B24" s="207">
        <f>SUM(B5:B23)</f>
        <v>391</v>
      </c>
      <c r="C24" s="207">
        <f>SUM(C5:C23)</f>
        <v>240</v>
      </c>
      <c r="D24" s="207">
        <f>SUM(D5:D23)</f>
        <v>156</v>
      </c>
      <c r="E24" s="220">
        <f t="shared" si="0"/>
        <v>787</v>
      </c>
      <c r="F24" s="207">
        <f>SUM(F5:F23)</f>
        <v>389</v>
      </c>
      <c r="G24" s="207">
        <f>SUM(G5:G23)</f>
        <v>225</v>
      </c>
      <c r="H24" s="207">
        <f>SUM(H5:H23)</f>
        <v>152</v>
      </c>
      <c r="I24" s="220">
        <f>SUM(I5:I23)</f>
        <v>766</v>
      </c>
      <c r="J24" s="257">
        <f t="shared" si="2"/>
        <v>-21</v>
      </c>
      <c r="K24" s="207">
        <f>SUM(K5:K23)</f>
        <v>377</v>
      </c>
      <c r="L24" s="207">
        <f>SUM(L5:L23)</f>
        <v>221</v>
      </c>
      <c r="M24" s="207">
        <f>SUM(M5:M23)</f>
        <v>151</v>
      </c>
      <c r="N24" s="220">
        <f>SUM(N5:N23)</f>
        <v>749</v>
      </c>
      <c r="O24" s="257">
        <f t="shared" si="4"/>
        <v>-17</v>
      </c>
      <c r="P24" s="257">
        <f t="shared" si="5"/>
        <v>-38</v>
      </c>
      <c r="Q24" s="207">
        <f>SUM(Q5:Q23)</f>
        <v>374</v>
      </c>
      <c r="R24" s="207">
        <f>SUM(R5:R23)</f>
        <v>219</v>
      </c>
      <c r="S24" s="207">
        <f>SUM(S5:S23)</f>
        <v>150</v>
      </c>
      <c r="T24" s="220">
        <f>SUM(T5:T23)</f>
        <v>743</v>
      </c>
      <c r="U24" s="257">
        <f t="shared" si="7"/>
        <v>-6</v>
      </c>
      <c r="V24" s="257">
        <f t="shared" si="8"/>
        <v>-44</v>
      </c>
      <c r="W24" s="207">
        <f>SUM(W5:W23)</f>
        <v>361</v>
      </c>
      <c r="X24" s="207">
        <f>SUM(X5:X23)</f>
        <v>220</v>
      </c>
      <c r="Y24" s="207">
        <f>SUM(Y5:Y23)</f>
        <v>154</v>
      </c>
      <c r="Z24" s="220">
        <f>SUM(Z5:Z23)</f>
        <v>735</v>
      </c>
      <c r="AA24" s="257">
        <f t="shared" si="10"/>
        <v>-8</v>
      </c>
      <c r="AB24" s="257">
        <f t="shared" si="11"/>
        <v>-52</v>
      </c>
      <c r="AC24" s="207">
        <f>SUM(AC5:AC23)</f>
        <v>358</v>
      </c>
      <c r="AD24" s="207">
        <f>SUM(AD5:AD23)</f>
        <v>218</v>
      </c>
      <c r="AE24" s="207">
        <f>SUM(AE5:AE23)</f>
        <v>152</v>
      </c>
      <c r="AF24" s="220">
        <f>SUM(AF5:AF23)</f>
        <v>728</v>
      </c>
      <c r="AG24" s="257">
        <f t="shared" si="13"/>
        <v>-7</v>
      </c>
      <c r="AH24" s="257">
        <f t="shared" si="14"/>
        <v>-59</v>
      </c>
      <c r="AI24" s="207">
        <f>SUM(AI5:AI23)</f>
        <v>357</v>
      </c>
      <c r="AJ24" s="207">
        <f>SUM(AJ5:AJ23)</f>
        <v>217</v>
      </c>
      <c r="AK24" s="207">
        <f>SUM(AK5:AK23)</f>
        <v>152</v>
      </c>
      <c r="AL24" s="220">
        <f>SUM(AL5:AL23)</f>
        <v>726</v>
      </c>
      <c r="AM24" s="257">
        <f t="shared" si="16"/>
        <v>-2</v>
      </c>
      <c r="AN24" s="257">
        <f t="shared" si="17"/>
        <v>-61</v>
      </c>
      <c r="AO24" s="207">
        <f>SUM(AO5:AO23)</f>
        <v>353</v>
      </c>
      <c r="AP24" s="207">
        <f>SUM(AP5:AP23)</f>
        <v>215</v>
      </c>
      <c r="AQ24" s="207">
        <f>SUM(AQ5:AQ23)</f>
        <v>152</v>
      </c>
      <c r="AR24" s="220">
        <f>SUM(AR5:AR23)</f>
        <v>720</v>
      </c>
      <c r="AS24" s="257">
        <f t="shared" si="19"/>
        <v>-6</v>
      </c>
      <c r="AT24" s="257">
        <f t="shared" si="20"/>
        <v>-67</v>
      </c>
      <c r="AU24" s="207">
        <f>SUM(AU5:AU23)</f>
        <v>350</v>
      </c>
      <c r="AV24" s="207">
        <f>SUM(AV5:AV23)</f>
        <v>212</v>
      </c>
      <c r="AW24" s="207">
        <f>SUM(AW5:AW23)</f>
        <v>151</v>
      </c>
      <c r="AX24" s="220">
        <f>SUM(AX5:AX23)</f>
        <v>713</v>
      </c>
      <c r="AY24" s="257">
        <f t="shared" si="22"/>
        <v>-7</v>
      </c>
      <c r="AZ24" s="257">
        <f t="shared" si="23"/>
        <v>-74</v>
      </c>
      <c r="BA24" s="207">
        <f>SUM(BA5:BA23)</f>
        <v>348</v>
      </c>
      <c r="BB24" s="207">
        <f>SUM(BB5:BB23)</f>
        <v>214</v>
      </c>
      <c r="BC24" s="207">
        <f>SUM(BC5:BC23)</f>
        <v>149</v>
      </c>
      <c r="BD24" s="220">
        <f>SUM(BD5:BD23)</f>
        <v>711</v>
      </c>
      <c r="BE24" s="257">
        <f t="shared" si="25"/>
        <v>-2</v>
      </c>
      <c r="BF24" s="257">
        <f t="shared" si="26"/>
        <v>-76</v>
      </c>
      <c r="BG24" s="195"/>
    </row>
    <row r="25" spans="1:59" ht="13.8" thickTop="1">
      <c r="A25" s="388" t="s">
        <v>167</v>
      </c>
      <c r="B25" s="686">
        <v>39664</v>
      </c>
      <c r="C25" s="687"/>
      <c r="D25" s="687"/>
      <c r="E25" s="688"/>
      <c r="F25" s="686">
        <v>39713</v>
      </c>
      <c r="G25" s="687"/>
      <c r="H25" s="687"/>
      <c r="I25" s="687"/>
      <c r="J25" s="688"/>
      <c r="K25" s="686"/>
      <c r="L25" s="687"/>
      <c r="M25" s="687"/>
      <c r="N25" s="687"/>
      <c r="O25" s="687"/>
      <c r="P25" s="688"/>
      <c r="Q25" s="686"/>
      <c r="R25" s="687"/>
      <c r="S25" s="687"/>
      <c r="T25" s="687"/>
      <c r="U25" s="687"/>
      <c r="V25" s="688"/>
      <c r="W25" s="686"/>
      <c r="X25" s="687"/>
      <c r="Y25" s="687"/>
      <c r="Z25" s="687"/>
      <c r="AA25" s="687"/>
      <c r="AB25" s="688"/>
      <c r="AC25" s="686"/>
      <c r="AD25" s="687"/>
      <c r="AE25" s="687"/>
      <c r="AF25" s="687"/>
      <c r="AG25" s="687"/>
      <c r="AH25" s="688"/>
      <c r="AI25" s="674"/>
      <c r="AJ25" s="675"/>
      <c r="AK25" s="675"/>
      <c r="AL25" s="675"/>
      <c r="AM25" s="675"/>
      <c r="AN25" s="676"/>
      <c r="AO25" s="674"/>
      <c r="AP25" s="675"/>
      <c r="AQ25" s="675"/>
      <c r="AR25" s="675"/>
      <c r="AS25" s="675"/>
      <c r="AT25" s="676"/>
      <c r="AU25" s="674"/>
      <c r="AV25" s="675"/>
      <c r="AW25" s="675"/>
      <c r="AX25" s="675"/>
      <c r="AY25" s="675"/>
      <c r="AZ25" s="676"/>
      <c r="BA25" s="674"/>
      <c r="BB25" s="675"/>
      <c r="BC25" s="675"/>
      <c r="BD25" s="675"/>
      <c r="BE25" s="675"/>
      <c r="BF25" s="676"/>
      <c r="BG25" s="195"/>
    </row>
    <row r="26" spans="1:59" ht="12.75" customHeight="1">
      <c r="A26" s="684" t="s">
        <v>74</v>
      </c>
      <c r="B26" s="671" t="s">
        <v>76</v>
      </c>
      <c r="C26" s="672"/>
      <c r="D26" s="673"/>
      <c r="E26" s="669" t="s">
        <v>13</v>
      </c>
      <c r="F26" s="671" t="s">
        <v>76</v>
      </c>
      <c r="G26" s="672"/>
      <c r="H26" s="673"/>
      <c r="I26" s="669" t="s">
        <v>13</v>
      </c>
      <c r="J26" s="669" t="s">
        <v>120</v>
      </c>
      <c r="K26" s="671" t="s">
        <v>76</v>
      </c>
      <c r="L26" s="672"/>
      <c r="M26" s="673"/>
      <c r="N26" s="669" t="s">
        <v>13</v>
      </c>
      <c r="O26" s="669" t="s">
        <v>120</v>
      </c>
      <c r="P26" s="669" t="s">
        <v>121</v>
      </c>
      <c r="Q26" s="671" t="s">
        <v>76</v>
      </c>
      <c r="R26" s="672"/>
      <c r="S26" s="673"/>
      <c r="T26" s="669" t="s">
        <v>13</v>
      </c>
      <c r="U26" s="669" t="s">
        <v>120</v>
      </c>
      <c r="V26" s="669" t="s">
        <v>121</v>
      </c>
      <c r="W26" s="671" t="s">
        <v>76</v>
      </c>
      <c r="X26" s="672"/>
      <c r="Y26" s="673"/>
      <c r="Z26" s="669" t="s">
        <v>13</v>
      </c>
      <c r="AA26" s="669" t="s">
        <v>120</v>
      </c>
      <c r="AB26" s="669" t="s">
        <v>121</v>
      </c>
      <c r="AC26" s="671" t="s">
        <v>76</v>
      </c>
      <c r="AD26" s="672"/>
      <c r="AE26" s="673"/>
      <c r="AF26" s="669" t="s">
        <v>13</v>
      </c>
      <c r="AG26" s="669" t="s">
        <v>120</v>
      </c>
      <c r="AH26" s="669" t="s">
        <v>121</v>
      </c>
      <c r="AI26" s="671" t="s">
        <v>76</v>
      </c>
      <c r="AJ26" s="672"/>
      <c r="AK26" s="673"/>
      <c r="AL26" s="669" t="s">
        <v>13</v>
      </c>
      <c r="AM26" s="669" t="s">
        <v>120</v>
      </c>
      <c r="AN26" s="669" t="s">
        <v>121</v>
      </c>
      <c r="AO26" s="671" t="s">
        <v>76</v>
      </c>
      <c r="AP26" s="672"/>
      <c r="AQ26" s="673"/>
      <c r="AR26" s="669" t="s">
        <v>13</v>
      </c>
      <c r="AS26" s="669" t="s">
        <v>120</v>
      </c>
      <c r="AT26" s="669" t="s">
        <v>121</v>
      </c>
      <c r="AU26" s="671" t="s">
        <v>76</v>
      </c>
      <c r="AV26" s="672"/>
      <c r="AW26" s="673"/>
      <c r="AX26" s="669" t="s">
        <v>13</v>
      </c>
      <c r="AY26" s="669" t="s">
        <v>120</v>
      </c>
      <c r="AZ26" s="669" t="s">
        <v>121</v>
      </c>
      <c r="BA26" s="671" t="s">
        <v>76</v>
      </c>
      <c r="BB26" s="672"/>
      <c r="BC26" s="673"/>
      <c r="BD26" s="669" t="s">
        <v>13</v>
      </c>
      <c r="BE26" s="669" t="s">
        <v>120</v>
      </c>
      <c r="BF26" s="669" t="s">
        <v>121</v>
      </c>
      <c r="BG26" s="195"/>
    </row>
    <row r="27" spans="1:59">
      <c r="A27" s="685" t="s">
        <v>74</v>
      </c>
      <c r="B27" s="177" t="s">
        <v>71</v>
      </c>
      <c r="C27" s="177" t="s">
        <v>72</v>
      </c>
      <c r="D27" s="177" t="s">
        <v>73</v>
      </c>
      <c r="E27" s="670" t="s">
        <v>13</v>
      </c>
      <c r="F27" s="177" t="s">
        <v>71</v>
      </c>
      <c r="G27" s="177" t="s">
        <v>72</v>
      </c>
      <c r="H27" s="177" t="s">
        <v>73</v>
      </c>
      <c r="I27" s="670" t="s">
        <v>13</v>
      </c>
      <c r="J27" s="670"/>
      <c r="K27" s="177" t="s">
        <v>71</v>
      </c>
      <c r="L27" s="177" t="s">
        <v>72</v>
      </c>
      <c r="M27" s="177" t="s">
        <v>73</v>
      </c>
      <c r="N27" s="670" t="s">
        <v>13</v>
      </c>
      <c r="O27" s="670"/>
      <c r="P27" s="670"/>
      <c r="Q27" s="177" t="s">
        <v>71</v>
      </c>
      <c r="R27" s="177" t="s">
        <v>72</v>
      </c>
      <c r="S27" s="177" t="s">
        <v>73</v>
      </c>
      <c r="T27" s="670" t="s">
        <v>13</v>
      </c>
      <c r="U27" s="670"/>
      <c r="V27" s="670"/>
      <c r="W27" s="177" t="s">
        <v>71</v>
      </c>
      <c r="X27" s="177" t="s">
        <v>72</v>
      </c>
      <c r="Y27" s="177" t="s">
        <v>73</v>
      </c>
      <c r="Z27" s="670" t="s">
        <v>13</v>
      </c>
      <c r="AA27" s="670"/>
      <c r="AB27" s="670"/>
      <c r="AC27" s="177" t="s">
        <v>71</v>
      </c>
      <c r="AD27" s="177" t="s">
        <v>72</v>
      </c>
      <c r="AE27" s="177" t="s">
        <v>73</v>
      </c>
      <c r="AF27" s="670" t="s">
        <v>13</v>
      </c>
      <c r="AG27" s="670"/>
      <c r="AH27" s="670"/>
      <c r="AI27" s="177" t="s">
        <v>71</v>
      </c>
      <c r="AJ27" s="177" t="s">
        <v>72</v>
      </c>
      <c r="AK27" s="177" t="s">
        <v>73</v>
      </c>
      <c r="AL27" s="670" t="s">
        <v>13</v>
      </c>
      <c r="AM27" s="670"/>
      <c r="AN27" s="670"/>
      <c r="AO27" s="177" t="s">
        <v>71</v>
      </c>
      <c r="AP27" s="177" t="s">
        <v>72</v>
      </c>
      <c r="AQ27" s="177" t="s">
        <v>73</v>
      </c>
      <c r="AR27" s="670" t="s">
        <v>13</v>
      </c>
      <c r="AS27" s="670"/>
      <c r="AT27" s="670"/>
      <c r="AU27" s="177" t="s">
        <v>71</v>
      </c>
      <c r="AV27" s="177" t="s">
        <v>72</v>
      </c>
      <c r="AW27" s="177" t="s">
        <v>73</v>
      </c>
      <c r="AX27" s="670" t="s">
        <v>13</v>
      </c>
      <c r="AY27" s="670"/>
      <c r="AZ27" s="670"/>
      <c r="BA27" s="177" t="s">
        <v>71</v>
      </c>
      <c r="BB27" s="177" t="s">
        <v>72</v>
      </c>
      <c r="BC27" s="177" t="s">
        <v>73</v>
      </c>
      <c r="BD27" s="670" t="s">
        <v>13</v>
      </c>
      <c r="BE27" s="670"/>
      <c r="BF27" s="670"/>
      <c r="BG27" s="202"/>
    </row>
    <row r="28" spans="1:59">
      <c r="A28" s="261" t="s">
        <v>2</v>
      </c>
      <c r="B28" s="382">
        <v>17</v>
      </c>
      <c r="C28" s="382">
        <v>7</v>
      </c>
      <c r="D28" s="382">
        <v>10</v>
      </c>
      <c r="E28" s="363">
        <f t="shared" ref="E28:E38" si="27">SUM(B28:D28)</f>
        <v>34</v>
      </c>
      <c r="F28" s="382">
        <v>16</v>
      </c>
      <c r="G28" s="382">
        <v>5</v>
      </c>
      <c r="H28" s="382">
        <v>10</v>
      </c>
      <c r="I28" s="363">
        <f t="shared" ref="I28:I38" si="28">SUM(F28:H28)</f>
        <v>31</v>
      </c>
      <c r="J28" s="370">
        <f t="shared" ref="J28:J39" si="29">I28-E28</f>
        <v>-3</v>
      </c>
      <c r="K28" s="382">
        <v>15</v>
      </c>
      <c r="L28" s="382">
        <v>5</v>
      </c>
      <c r="M28" s="382">
        <v>10</v>
      </c>
      <c r="N28" s="378">
        <f t="shared" ref="N28:N38" si="30">SUM(K28:M28)</f>
        <v>30</v>
      </c>
      <c r="O28" s="374">
        <f t="shared" ref="O28:O39" si="31">N28-I28</f>
        <v>-1</v>
      </c>
      <c r="P28" s="367">
        <f t="shared" ref="P28:P39" si="32">N28-$E28</f>
        <v>-4</v>
      </c>
      <c r="Q28" s="382">
        <v>15</v>
      </c>
      <c r="R28" s="382">
        <v>5</v>
      </c>
      <c r="S28" s="382">
        <v>10</v>
      </c>
      <c r="T28" s="378">
        <f t="shared" ref="T28:T38" si="33">SUM(Q28:S28)</f>
        <v>30</v>
      </c>
      <c r="U28" s="374">
        <f t="shared" ref="U28:U39" si="34">T28-N28</f>
        <v>0</v>
      </c>
      <c r="V28" s="367">
        <f t="shared" ref="V28:V39" si="35">T28-$E28</f>
        <v>-4</v>
      </c>
      <c r="W28" s="382">
        <v>15</v>
      </c>
      <c r="X28" s="382">
        <v>4</v>
      </c>
      <c r="Y28" s="382">
        <v>11</v>
      </c>
      <c r="Z28" s="378">
        <f t="shared" ref="Z28:Z38" si="36">SUM(W28:Y28)</f>
        <v>30</v>
      </c>
      <c r="AA28" s="374">
        <f t="shared" ref="AA28:AA39" si="37">Z28-T28</f>
        <v>0</v>
      </c>
      <c r="AB28" s="367">
        <f t="shared" ref="AB28:AB39" si="38">Z28-$E28</f>
        <v>-4</v>
      </c>
      <c r="AC28" s="382">
        <v>15</v>
      </c>
      <c r="AD28" s="382">
        <v>4</v>
      </c>
      <c r="AE28" s="382">
        <v>11</v>
      </c>
      <c r="AF28" s="378">
        <f t="shared" ref="AF28:AF38" si="39">SUM(AC28:AE28)</f>
        <v>30</v>
      </c>
      <c r="AG28" s="374">
        <f t="shared" ref="AG28:AG39" si="40">AF28-Z28</f>
        <v>0</v>
      </c>
      <c r="AH28" s="367">
        <f t="shared" ref="AH28:AH39" si="41">AF28-$E28</f>
        <v>-4</v>
      </c>
      <c r="AI28" s="382">
        <v>15</v>
      </c>
      <c r="AJ28" s="382">
        <v>4</v>
      </c>
      <c r="AK28" s="382">
        <v>11</v>
      </c>
      <c r="AL28" s="378">
        <f t="shared" ref="AL28:AL38" si="42">SUM(AI28:AK28)</f>
        <v>30</v>
      </c>
      <c r="AM28" s="374">
        <f t="shared" ref="AM28:AM39" si="43">AL28-AF28</f>
        <v>0</v>
      </c>
      <c r="AN28" s="367">
        <f t="shared" ref="AN28:AN39" si="44">AL28-$E28</f>
        <v>-4</v>
      </c>
      <c r="AO28" s="382">
        <v>15</v>
      </c>
      <c r="AP28" s="382">
        <v>4</v>
      </c>
      <c r="AQ28" s="382">
        <v>11</v>
      </c>
      <c r="AR28" s="378">
        <f t="shared" ref="AR28:AR38" si="45">SUM(AO28:AQ28)</f>
        <v>30</v>
      </c>
      <c r="AS28" s="374">
        <f t="shared" ref="AS28:AS39" si="46">AR28-AL28</f>
        <v>0</v>
      </c>
      <c r="AT28" s="367">
        <f t="shared" ref="AT28:AT39" si="47">AR28-$E28</f>
        <v>-4</v>
      </c>
      <c r="AU28" s="382">
        <v>14</v>
      </c>
      <c r="AV28" s="382">
        <v>4</v>
      </c>
      <c r="AW28" s="382">
        <v>11</v>
      </c>
      <c r="AX28" s="378">
        <f t="shared" ref="AX28:AX38" si="48">SUM(AU28:AW28)</f>
        <v>29</v>
      </c>
      <c r="AY28" s="374">
        <f t="shared" ref="AY28:AY39" si="49">AX28-AR28</f>
        <v>-1</v>
      </c>
      <c r="AZ28" s="367">
        <f t="shared" ref="AZ28:AZ39" si="50">AX28-$E28</f>
        <v>-5</v>
      </c>
      <c r="BA28" s="382">
        <v>14</v>
      </c>
      <c r="BB28" s="382">
        <v>5</v>
      </c>
      <c r="BC28" s="382">
        <v>10</v>
      </c>
      <c r="BD28" s="378">
        <f t="shared" ref="BD28:BD38" si="51">SUM(BA28:BC28)</f>
        <v>29</v>
      </c>
      <c r="BE28" s="374">
        <f t="shared" ref="BE28:BE39" si="52">BD28-AX28</f>
        <v>0</v>
      </c>
      <c r="BF28" s="367">
        <f t="shared" ref="BF28:BF39" si="53">BD28-$E28</f>
        <v>-5</v>
      </c>
      <c r="BG28" s="203"/>
    </row>
    <row r="29" spans="1:59">
      <c r="A29" s="266" t="s">
        <v>83</v>
      </c>
      <c r="B29" s="383">
        <v>50</v>
      </c>
      <c r="C29" s="383">
        <v>20</v>
      </c>
      <c r="D29" s="383">
        <v>14</v>
      </c>
      <c r="E29" s="364">
        <f t="shared" si="27"/>
        <v>84</v>
      </c>
      <c r="F29" s="383">
        <v>50</v>
      </c>
      <c r="G29" s="383">
        <v>16</v>
      </c>
      <c r="H29" s="383">
        <v>15</v>
      </c>
      <c r="I29" s="364">
        <f t="shared" si="28"/>
        <v>81</v>
      </c>
      <c r="J29" s="371">
        <f t="shared" si="29"/>
        <v>-3</v>
      </c>
      <c r="K29" s="383">
        <v>50</v>
      </c>
      <c r="L29" s="383">
        <v>17</v>
      </c>
      <c r="M29" s="383">
        <v>14</v>
      </c>
      <c r="N29" s="379">
        <f t="shared" si="30"/>
        <v>81</v>
      </c>
      <c r="O29" s="375">
        <f t="shared" si="31"/>
        <v>0</v>
      </c>
      <c r="P29" s="367">
        <f t="shared" si="32"/>
        <v>-3</v>
      </c>
      <c r="Q29" s="383">
        <v>50</v>
      </c>
      <c r="R29" s="383">
        <v>17</v>
      </c>
      <c r="S29" s="383">
        <v>14</v>
      </c>
      <c r="T29" s="379">
        <f t="shared" si="33"/>
        <v>81</v>
      </c>
      <c r="U29" s="375">
        <f t="shared" si="34"/>
        <v>0</v>
      </c>
      <c r="V29" s="367">
        <f t="shared" si="35"/>
        <v>-3</v>
      </c>
      <c r="W29" s="383">
        <v>48</v>
      </c>
      <c r="X29" s="383">
        <v>18</v>
      </c>
      <c r="Y29" s="383">
        <v>14</v>
      </c>
      <c r="Z29" s="379">
        <f t="shared" si="36"/>
        <v>80</v>
      </c>
      <c r="AA29" s="375">
        <f t="shared" si="37"/>
        <v>-1</v>
      </c>
      <c r="AB29" s="367">
        <f t="shared" si="38"/>
        <v>-4</v>
      </c>
      <c r="AC29" s="383">
        <v>42</v>
      </c>
      <c r="AD29" s="383">
        <v>18</v>
      </c>
      <c r="AE29" s="383">
        <v>14</v>
      </c>
      <c r="AF29" s="379">
        <f t="shared" si="39"/>
        <v>74</v>
      </c>
      <c r="AG29" s="375">
        <f t="shared" si="40"/>
        <v>-6</v>
      </c>
      <c r="AH29" s="367">
        <f t="shared" si="41"/>
        <v>-10</v>
      </c>
      <c r="AI29" s="383">
        <v>42</v>
      </c>
      <c r="AJ29" s="383">
        <v>18</v>
      </c>
      <c r="AK29" s="383">
        <v>14</v>
      </c>
      <c r="AL29" s="379">
        <f t="shared" si="42"/>
        <v>74</v>
      </c>
      <c r="AM29" s="375">
        <f t="shared" si="43"/>
        <v>0</v>
      </c>
      <c r="AN29" s="367">
        <f t="shared" si="44"/>
        <v>-10</v>
      </c>
      <c r="AO29" s="383">
        <v>41</v>
      </c>
      <c r="AP29" s="383">
        <v>18</v>
      </c>
      <c r="AQ29" s="383">
        <v>14</v>
      </c>
      <c r="AR29" s="379">
        <f t="shared" si="45"/>
        <v>73</v>
      </c>
      <c r="AS29" s="375">
        <f t="shared" si="46"/>
        <v>-1</v>
      </c>
      <c r="AT29" s="367">
        <f t="shared" si="47"/>
        <v>-11</v>
      </c>
      <c r="AU29" s="383">
        <v>41</v>
      </c>
      <c r="AV29" s="383">
        <v>17</v>
      </c>
      <c r="AW29" s="383">
        <v>14</v>
      </c>
      <c r="AX29" s="379">
        <f t="shared" si="48"/>
        <v>72</v>
      </c>
      <c r="AY29" s="375">
        <f t="shared" si="49"/>
        <v>-1</v>
      </c>
      <c r="AZ29" s="367">
        <f t="shared" si="50"/>
        <v>-12</v>
      </c>
      <c r="BA29" s="383">
        <v>41</v>
      </c>
      <c r="BB29" s="383">
        <v>17</v>
      </c>
      <c r="BC29" s="383">
        <v>14</v>
      </c>
      <c r="BD29" s="379">
        <f t="shared" si="51"/>
        <v>72</v>
      </c>
      <c r="BE29" s="375">
        <f t="shared" si="52"/>
        <v>0</v>
      </c>
      <c r="BF29" s="367">
        <f t="shared" si="53"/>
        <v>-12</v>
      </c>
      <c r="BG29" s="203"/>
    </row>
    <row r="30" spans="1:59">
      <c r="A30" s="266" t="s">
        <v>4</v>
      </c>
      <c r="B30" s="383">
        <v>32</v>
      </c>
      <c r="C30" s="383">
        <v>24</v>
      </c>
      <c r="D30" s="383">
        <v>12</v>
      </c>
      <c r="E30" s="364">
        <f t="shared" si="27"/>
        <v>68</v>
      </c>
      <c r="F30" s="383">
        <v>27</v>
      </c>
      <c r="G30" s="383">
        <v>23</v>
      </c>
      <c r="H30" s="383">
        <v>13</v>
      </c>
      <c r="I30" s="364">
        <f t="shared" si="28"/>
        <v>63</v>
      </c>
      <c r="J30" s="371">
        <f t="shared" si="29"/>
        <v>-5</v>
      </c>
      <c r="K30" s="383">
        <v>26</v>
      </c>
      <c r="L30" s="383">
        <v>23</v>
      </c>
      <c r="M30" s="383">
        <v>13</v>
      </c>
      <c r="N30" s="379">
        <f t="shared" si="30"/>
        <v>62</v>
      </c>
      <c r="O30" s="375">
        <f t="shared" si="31"/>
        <v>-1</v>
      </c>
      <c r="P30" s="367">
        <f t="shared" si="32"/>
        <v>-6</v>
      </c>
      <c r="Q30" s="383">
        <v>26</v>
      </c>
      <c r="R30" s="383">
        <v>23</v>
      </c>
      <c r="S30" s="383">
        <v>13</v>
      </c>
      <c r="T30" s="379">
        <f t="shared" si="33"/>
        <v>62</v>
      </c>
      <c r="U30" s="375">
        <f t="shared" si="34"/>
        <v>0</v>
      </c>
      <c r="V30" s="367">
        <f t="shared" si="35"/>
        <v>-6</v>
      </c>
      <c r="W30" s="383">
        <v>26</v>
      </c>
      <c r="X30" s="383">
        <v>21</v>
      </c>
      <c r="Y30" s="383">
        <v>15</v>
      </c>
      <c r="Z30" s="379">
        <f t="shared" si="36"/>
        <v>62</v>
      </c>
      <c r="AA30" s="375">
        <f t="shared" si="37"/>
        <v>0</v>
      </c>
      <c r="AB30" s="367">
        <f t="shared" si="38"/>
        <v>-6</v>
      </c>
      <c r="AC30" s="383">
        <v>25</v>
      </c>
      <c r="AD30" s="383">
        <v>20</v>
      </c>
      <c r="AE30" s="383">
        <v>14</v>
      </c>
      <c r="AF30" s="379">
        <f t="shared" si="39"/>
        <v>59</v>
      </c>
      <c r="AG30" s="375">
        <f t="shared" si="40"/>
        <v>-3</v>
      </c>
      <c r="AH30" s="367">
        <f t="shared" si="41"/>
        <v>-9</v>
      </c>
      <c r="AI30" s="383">
        <v>25</v>
      </c>
      <c r="AJ30" s="383">
        <v>20</v>
      </c>
      <c r="AK30" s="383">
        <v>14</v>
      </c>
      <c r="AL30" s="379">
        <f t="shared" si="42"/>
        <v>59</v>
      </c>
      <c r="AM30" s="375">
        <f t="shared" si="43"/>
        <v>0</v>
      </c>
      <c r="AN30" s="367">
        <f t="shared" si="44"/>
        <v>-9</v>
      </c>
      <c r="AO30" s="383">
        <v>25</v>
      </c>
      <c r="AP30" s="383">
        <v>20</v>
      </c>
      <c r="AQ30" s="383">
        <v>14</v>
      </c>
      <c r="AR30" s="379">
        <f t="shared" si="45"/>
        <v>59</v>
      </c>
      <c r="AS30" s="375">
        <f t="shared" si="46"/>
        <v>0</v>
      </c>
      <c r="AT30" s="367">
        <f t="shared" si="47"/>
        <v>-9</v>
      </c>
      <c r="AU30" s="383">
        <v>25</v>
      </c>
      <c r="AV30" s="383">
        <v>20</v>
      </c>
      <c r="AW30" s="383">
        <v>14</v>
      </c>
      <c r="AX30" s="379">
        <f t="shared" si="48"/>
        <v>59</v>
      </c>
      <c r="AY30" s="375">
        <f t="shared" si="49"/>
        <v>0</v>
      </c>
      <c r="AZ30" s="367">
        <f t="shared" si="50"/>
        <v>-9</v>
      </c>
      <c r="BA30" s="383">
        <v>25</v>
      </c>
      <c r="BB30" s="383">
        <v>21</v>
      </c>
      <c r="BC30" s="383">
        <v>13</v>
      </c>
      <c r="BD30" s="379">
        <f t="shared" si="51"/>
        <v>59</v>
      </c>
      <c r="BE30" s="375">
        <f t="shared" si="52"/>
        <v>0</v>
      </c>
      <c r="BF30" s="367">
        <f t="shared" si="53"/>
        <v>-9</v>
      </c>
      <c r="BG30" s="203"/>
    </row>
    <row r="31" spans="1:59">
      <c r="A31" s="266" t="s">
        <v>5</v>
      </c>
      <c r="B31" s="383">
        <v>34</v>
      </c>
      <c r="C31" s="383">
        <v>21</v>
      </c>
      <c r="D31" s="383">
        <v>15</v>
      </c>
      <c r="E31" s="364">
        <f t="shared" si="27"/>
        <v>70</v>
      </c>
      <c r="F31" s="383">
        <v>33</v>
      </c>
      <c r="G31" s="383">
        <v>20</v>
      </c>
      <c r="H31" s="383">
        <v>14</v>
      </c>
      <c r="I31" s="364">
        <f t="shared" si="28"/>
        <v>67</v>
      </c>
      <c r="J31" s="371">
        <f t="shared" si="29"/>
        <v>-3</v>
      </c>
      <c r="K31" s="383">
        <v>32</v>
      </c>
      <c r="L31" s="383">
        <v>19</v>
      </c>
      <c r="M31" s="383">
        <v>14</v>
      </c>
      <c r="N31" s="379">
        <f t="shared" si="30"/>
        <v>65</v>
      </c>
      <c r="O31" s="375">
        <f t="shared" si="31"/>
        <v>-2</v>
      </c>
      <c r="P31" s="367">
        <f t="shared" si="32"/>
        <v>-5</v>
      </c>
      <c r="Q31" s="383">
        <v>31</v>
      </c>
      <c r="R31" s="383">
        <v>19</v>
      </c>
      <c r="S31" s="383">
        <v>14</v>
      </c>
      <c r="T31" s="379">
        <f t="shared" si="33"/>
        <v>64</v>
      </c>
      <c r="U31" s="375">
        <f t="shared" si="34"/>
        <v>-1</v>
      </c>
      <c r="V31" s="367">
        <f t="shared" si="35"/>
        <v>-6</v>
      </c>
      <c r="W31" s="383">
        <v>29</v>
      </c>
      <c r="X31" s="383">
        <v>21</v>
      </c>
      <c r="Y31" s="383">
        <v>14</v>
      </c>
      <c r="Z31" s="379">
        <f t="shared" si="36"/>
        <v>64</v>
      </c>
      <c r="AA31" s="375">
        <f t="shared" si="37"/>
        <v>0</v>
      </c>
      <c r="AB31" s="367">
        <f t="shared" si="38"/>
        <v>-6</v>
      </c>
      <c r="AC31" s="383">
        <v>34</v>
      </c>
      <c r="AD31" s="383">
        <v>21</v>
      </c>
      <c r="AE31" s="383">
        <v>14</v>
      </c>
      <c r="AF31" s="379">
        <f t="shared" si="39"/>
        <v>69</v>
      </c>
      <c r="AG31" s="375">
        <f t="shared" si="40"/>
        <v>5</v>
      </c>
      <c r="AH31" s="367">
        <f t="shared" si="41"/>
        <v>-1</v>
      </c>
      <c r="AI31" s="383">
        <v>34</v>
      </c>
      <c r="AJ31" s="383">
        <v>21</v>
      </c>
      <c r="AK31" s="383">
        <v>14</v>
      </c>
      <c r="AL31" s="379">
        <f t="shared" si="42"/>
        <v>69</v>
      </c>
      <c r="AM31" s="375">
        <f t="shared" si="43"/>
        <v>0</v>
      </c>
      <c r="AN31" s="367">
        <f t="shared" si="44"/>
        <v>-1</v>
      </c>
      <c r="AO31" s="383">
        <v>33</v>
      </c>
      <c r="AP31" s="383">
        <v>21</v>
      </c>
      <c r="AQ31" s="383">
        <v>14</v>
      </c>
      <c r="AR31" s="379">
        <f t="shared" si="45"/>
        <v>68</v>
      </c>
      <c r="AS31" s="375">
        <f t="shared" si="46"/>
        <v>-1</v>
      </c>
      <c r="AT31" s="367">
        <f t="shared" si="47"/>
        <v>-2</v>
      </c>
      <c r="AU31" s="383">
        <v>33</v>
      </c>
      <c r="AV31" s="383">
        <v>21</v>
      </c>
      <c r="AW31" s="383">
        <v>14</v>
      </c>
      <c r="AX31" s="379">
        <f t="shared" si="48"/>
        <v>68</v>
      </c>
      <c r="AY31" s="375">
        <f t="shared" si="49"/>
        <v>0</v>
      </c>
      <c r="AZ31" s="367">
        <f t="shared" si="50"/>
        <v>-2</v>
      </c>
      <c r="BA31" s="383">
        <v>33</v>
      </c>
      <c r="BB31" s="383">
        <v>21</v>
      </c>
      <c r="BC31" s="383">
        <v>14</v>
      </c>
      <c r="BD31" s="379">
        <f t="shared" si="51"/>
        <v>68</v>
      </c>
      <c r="BE31" s="375">
        <f t="shared" si="52"/>
        <v>0</v>
      </c>
      <c r="BF31" s="367">
        <f t="shared" si="53"/>
        <v>-2</v>
      </c>
      <c r="BG31" s="203"/>
    </row>
    <row r="32" spans="1:59">
      <c r="A32" s="266" t="s">
        <v>6</v>
      </c>
      <c r="B32" s="383">
        <v>35</v>
      </c>
      <c r="C32" s="383">
        <v>20</v>
      </c>
      <c r="D32" s="383">
        <v>13</v>
      </c>
      <c r="E32" s="364">
        <f t="shared" si="27"/>
        <v>68</v>
      </c>
      <c r="F32" s="383">
        <v>30</v>
      </c>
      <c r="G32" s="383">
        <v>19</v>
      </c>
      <c r="H32" s="383">
        <v>13</v>
      </c>
      <c r="I32" s="364">
        <f t="shared" si="28"/>
        <v>62</v>
      </c>
      <c r="J32" s="371">
        <f t="shared" si="29"/>
        <v>-6</v>
      </c>
      <c r="K32" s="383">
        <v>30</v>
      </c>
      <c r="L32" s="383">
        <v>19</v>
      </c>
      <c r="M32" s="383">
        <v>13</v>
      </c>
      <c r="N32" s="379">
        <f t="shared" si="30"/>
        <v>62</v>
      </c>
      <c r="O32" s="376">
        <f t="shared" si="31"/>
        <v>0</v>
      </c>
      <c r="P32" s="368">
        <f t="shared" si="32"/>
        <v>-6</v>
      </c>
      <c r="Q32" s="383">
        <v>30</v>
      </c>
      <c r="R32" s="383">
        <v>19</v>
      </c>
      <c r="S32" s="383">
        <v>13</v>
      </c>
      <c r="T32" s="379">
        <f t="shared" si="33"/>
        <v>62</v>
      </c>
      <c r="U32" s="376">
        <f t="shared" si="34"/>
        <v>0</v>
      </c>
      <c r="V32" s="368">
        <f t="shared" si="35"/>
        <v>-6</v>
      </c>
      <c r="W32" s="383">
        <v>30</v>
      </c>
      <c r="X32" s="383">
        <v>18</v>
      </c>
      <c r="Y32" s="383">
        <v>14</v>
      </c>
      <c r="Z32" s="379">
        <f t="shared" si="36"/>
        <v>62</v>
      </c>
      <c r="AA32" s="376">
        <f t="shared" si="37"/>
        <v>0</v>
      </c>
      <c r="AB32" s="368">
        <f t="shared" si="38"/>
        <v>-6</v>
      </c>
      <c r="AC32" s="383">
        <v>28</v>
      </c>
      <c r="AD32" s="383">
        <v>18</v>
      </c>
      <c r="AE32" s="383">
        <v>14</v>
      </c>
      <c r="AF32" s="379">
        <f t="shared" si="39"/>
        <v>60</v>
      </c>
      <c r="AG32" s="376">
        <f t="shared" si="40"/>
        <v>-2</v>
      </c>
      <c r="AH32" s="368">
        <f t="shared" si="41"/>
        <v>-8</v>
      </c>
      <c r="AI32" s="383">
        <v>28</v>
      </c>
      <c r="AJ32" s="383">
        <v>18</v>
      </c>
      <c r="AK32" s="383">
        <v>14</v>
      </c>
      <c r="AL32" s="379">
        <f t="shared" si="42"/>
        <v>60</v>
      </c>
      <c r="AM32" s="376">
        <f t="shared" si="43"/>
        <v>0</v>
      </c>
      <c r="AN32" s="368">
        <f t="shared" si="44"/>
        <v>-8</v>
      </c>
      <c r="AO32" s="383">
        <v>28</v>
      </c>
      <c r="AP32" s="383">
        <v>18</v>
      </c>
      <c r="AQ32" s="383">
        <v>14</v>
      </c>
      <c r="AR32" s="379">
        <f t="shared" si="45"/>
        <v>60</v>
      </c>
      <c r="AS32" s="376">
        <f t="shared" si="46"/>
        <v>0</v>
      </c>
      <c r="AT32" s="368">
        <f t="shared" si="47"/>
        <v>-8</v>
      </c>
      <c r="AU32" s="383">
        <v>28</v>
      </c>
      <c r="AV32" s="383">
        <v>18</v>
      </c>
      <c r="AW32" s="383">
        <v>14</v>
      </c>
      <c r="AX32" s="379">
        <f t="shared" si="48"/>
        <v>60</v>
      </c>
      <c r="AY32" s="376">
        <f t="shared" si="49"/>
        <v>0</v>
      </c>
      <c r="AZ32" s="368">
        <f t="shared" si="50"/>
        <v>-8</v>
      </c>
      <c r="BA32" s="383">
        <v>28</v>
      </c>
      <c r="BB32" s="383">
        <v>18</v>
      </c>
      <c r="BC32" s="383">
        <v>14</v>
      </c>
      <c r="BD32" s="379">
        <f t="shared" si="51"/>
        <v>60</v>
      </c>
      <c r="BE32" s="376">
        <f t="shared" si="52"/>
        <v>0</v>
      </c>
      <c r="BF32" s="368">
        <f t="shared" si="53"/>
        <v>-8</v>
      </c>
      <c r="BG32" s="203"/>
    </row>
    <row r="33" spans="1:59">
      <c r="A33" s="267" t="s">
        <v>7</v>
      </c>
      <c r="B33" s="386">
        <v>18</v>
      </c>
      <c r="C33" s="382">
        <v>8</v>
      </c>
      <c r="D33" s="387">
        <v>5</v>
      </c>
      <c r="E33" s="369">
        <f t="shared" si="27"/>
        <v>31</v>
      </c>
      <c r="F33" s="386">
        <v>14</v>
      </c>
      <c r="G33" s="382">
        <v>7</v>
      </c>
      <c r="H33" s="387">
        <v>4</v>
      </c>
      <c r="I33" s="369">
        <f t="shared" si="28"/>
        <v>25</v>
      </c>
      <c r="J33" s="372">
        <f t="shared" si="29"/>
        <v>-6</v>
      </c>
      <c r="K33" s="386">
        <v>15</v>
      </c>
      <c r="L33" s="382">
        <v>6</v>
      </c>
      <c r="M33" s="387">
        <v>4</v>
      </c>
      <c r="N33" s="369">
        <f t="shared" si="30"/>
        <v>25</v>
      </c>
      <c r="O33" s="375">
        <f t="shared" si="31"/>
        <v>0</v>
      </c>
      <c r="P33" s="377">
        <f t="shared" si="32"/>
        <v>-6</v>
      </c>
      <c r="Q33" s="386">
        <v>15</v>
      </c>
      <c r="R33" s="382">
        <v>6</v>
      </c>
      <c r="S33" s="387">
        <v>4</v>
      </c>
      <c r="T33" s="369">
        <f t="shared" si="33"/>
        <v>25</v>
      </c>
      <c r="U33" s="375">
        <f t="shared" si="34"/>
        <v>0</v>
      </c>
      <c r="V33" s="377">
        <f t="shared" si="35"/>
        <v>-6</v>
      </c>
      <c r="W33" s="386">
        <v>15</v>
      </c>
      <c r="X33" s="382">
        <v>5</v>
      </c>
      <c r="Y33" s="387">
        <v>5</v>
      </c>
      <c r="Z33" s="369">
        <f t="shared" si="36"/>
        <v>25</v>
      </c>
      <c r="AA33" s="375">
        <f t="shared" si="37"/>
        <v>0</v>
      </c>
      <c r="AB33" s="377">
        <f t="shared" si="38"/>
        <v>-6</v>
      </c>
      <c r="AC33" s="386">
        <v>15</v>
      </c>
      <c r="AD33" s="382">
        <v>4</v>
      </c>
      <c r="AE33" s="387">
        <v>4</v>
      </c>
      <c r="AF33" s="369">
        <f t="shared" si="39"/>
        <v>23</v>
      </c>
      <c r="AG33" s="375">
        <f t="shared" si="40"/>
        <v>-2</v>
      </c>
      <c r="AH33" s="377">
        <f t="shared" si="41"/>
        <v>-8</v>
      </c>
      <c r="AI33" s="386">
        <v>15</v>
      </c>
      <c r="AJ33" s="382">
        <v>4</v>
      </c>
      <c r="AK33" s="387">
        <v>4</v>
      </c>
      <c r="AL33" s="369">
        <f t="shared" si="42"/>
        <v>23</v>
      </c>
      <c r="AM33" s="375">
        <f t="shared" si="43"/>
        <v>0</v>
      </c>
      <c r="AN33" s="377">
        <f t="shared" si="44"/>
        <v>-8</v>
      </c>
      <c r="AO33" s="386">
        <v>14</v>
      </c>
      <c r="AP33" s="382">
        <v>4</v>
      </c>
      <c r="AQ33" s="387">
        <v>4</v>
      </c>
      <c r="AR33" s="369">
        <f t="shared" si="45"/>
        <v>22</v>
      </c>
      <c r="AS33" s="375">
        <f t="shared" si="46"/>
        <v>-1</v>
      </c>
      <c r="AT33" s="377">
        <f t="shared" si="47"/>
        <v>-9</v>
      </c>
      <c r="AU33" s="386">
        <v>14</v>
      </c>
      <c r="AV33" s="382">
        <v>4</v>
      </c>
      <c r="AW33" s="387">
        <v>4</v>
      </c>
      <c r="AX33" s="369">
        <f t="shared" si="48"/>
        <v>22</v>
      </c>
      <c r="AY33" s="375">
        <f t="shared" si="49"/>
        <v>0</v>
      </c>
      <c r="AZ33" s="377">
        <f t="shared" si="50"/>
        <v>-9</v>
      </c>
      <c r="BA33" s="386">
        <v>14</v>
      </c>
      <c r="BB33" s="382">
        <v>4</v>
      </c>
      <c r="BC33" s="387">
        <v>4</v>
      </c>
      <c r="BD33" s="369">
        <f t="shared" si="51"/>
        <v>22</v>
      </c>
      <c r="BE33" s="375">
        <f t="shared" si="52"/>
        <v>0</v>
      </c>
      <c r="BF33" s="377">
        <f t="shared" si="53"/>
        <v>-9</v>
      </c>
      <c r="BG33" s="203"/>
    </row>
    <row r="34" spans="1:59">
      <c r="A34" s="266" t="s">
        <v>8</v>
      </c>
      <c r="B34" s="382">
        <v>79</v>
      </c>
      <c r="C34" s="382">
        <v>71</v>
      </c>
      <c r="D34" s="382">
        <v>36</v>
      </c>
      <c r="E34" s="364">
        <f t="shared" si="27"/>
        <v>186</v>
      </c>
      <c r="F34" s="382">
        <f>15+59+3</f>
        <v>77</v>
      </c>
      <c r="G34" s="382">
        <v>68</v>
      </c>
      <c r="H34" s="382">
        <v>36</v>
      </c>
      <c r="I34" s="364">
        <f t="shared" si="28"/>
        <v>181</v>
      </c>
      <c r="J34" s="371">
        <f t="shared" si="29"/>
        <v>-5</v>
      </c>
      <c r="K34" s="382">
        <v>72</v>
      </c>
      <c r="L34" s="382">
        <v>67</v>
      </c>
      <c r="M34" s="382">
        <v>37</v>
      </c>
      <c r="N34" s="379">
        <f t="shared" si="30"/>
        <v>176</v>
      </c>
      <c r="O34" s="374">
        <f t="shared" si="31"/>
        <v>-5</v>
      </c>
      <c r="P34" s="367">
        <f t="shared" si="32"/>
        <v>-10</v>
      </c>
      <c r="Q34" s="382">
        <v>71</v>
      </c>
      <c r="R34" s="382">
        <v>65</v>
      </c>
      <c r="S34" s="382">
        <v>37</v>
      </c>
      <c r="T34" s="379">
        <f t="shared" si="33"/>
        <v>173</v>
      </c>
      <c r="U34" s="374">
        <f t="shared" si="34"/>
        <v>-3</v>
      </c>
      <c r="V34" s="367">
        <f t="shared" si="35"/>
        <v>-13</v>
      </c>
      <c r="W34" s="382">
        <v>68</v>
      </c>
      <c r="X34" s="382">
        <v>64</v>
      </c>
      <c r="Y34" s="382">
        <v>38</v>
      </c>
      <c r="Z34" s="379">
        <f t="shared" si="36"/>
        <v>170</v>
      </c>
      <c r="AA34" s="374">
        <f t="shared" si="37"/>
        <v>-3</v>
      </c>
      <c r="AB34" s="367">
        <f t="shared" si="38"/>
        <v>-16</v>
      </c>
      <c r="AC34" s="382">
        <v>64</v>
      </c>
      <c r="AD34" s="382">
        <v>63</v>
      </c>
      <c r="AE34" s="382">
        <v>38</v>
      </c>
      <c r="AF34" s="379">
        <f t="shared" si="39"/>
        <v>165</v>
      </c>
      <c r="AG34" s="374">
        <f t="shared" si="40"/>
        <v>-5</v>
      </c>
      <c r="AH34" s="367">
        <f t="shared" si="41"/>
        <v>-21</v>
      </c>
      <c r="AI34" s="382">
        <v>62</v>
      </c>
      <c r="AJ34" s="382">
        <v>63</v>
      </c>
      <c r="AK34" s="382">
        <v>38</v>
      </c>
      <c r="AL34" s="379">
        <f t="shared" si="42"/>
        <v>163</v>
      </c>
      <c r="AM34" s="374">
        <f t="shared" si="43"/>
        <v>-2</v>
      </c>
      <c r="AN34" s="367">
        <f t="shared" si="44"/>
        <v>-23</v>
      </c>
      <c r="AO34" s="382">
        <v>61</v>
      </c>
      <c r="AP34" s="382">
        <v>63</v>
      </c>
      <c r="AQ34" s="382">
        <v>38</v>
      </c>
      <c r="AR34" s="379">
        <f t="shared" si="45"/>
        <v>162</v>
      </c>
      <c r="AS34" s="374">
        <f t="shared" si="46"/>
        <v>-1</v>
      </c>
      <c r="AT34" s="367">
        <f t="shared" si="47"/>
        <v>-24</v>
      </c>
      <c r="AU34" s="382">
        <v>61</v>
      </c>
      <c r="AV34" s="382">
        <v>63</v>
      </c>
      <c r="AW34" s="382">
        <v>37</v>
      </c>
      <c r="AX34" s="379">
        <f t="shared" si="48"/>
        <v>161</v>
      </c>
      <c r="AY34" s="374">
        <f t="shared" si="49"/>
        <v>-1</v>
      </c>
      <c r="AZ34" s="367">
        <f t="shared" si="50"/>
        <v>-25</v>
      </c>
      <c r="BA34" s="382">
        <v>59</v>
      </c>
      <c r="BB34" s="382">
        <v>63</v>
      </c>
      <c r="BC34" s="382">
        <v>37</v>
      </c>
      <c r="BD34" s="379">
        <f t="shared" si="51"/>
        <v>159</v>
      </c>
      <c r="BE34" s="374">
        <f t="shared" si="52"/>
        <v>-2</v>
      </c>
      <c r="BF34" s="367">
        <f t="shared" si="53"/>
        <v>-27</v>
      </c>
      <c r="BG34" s="203"/>
    </row>
    <row r="35" spans="1:59">
      <c r="A35" s="266" t="s">
        <v>9</v>
      </c>
      <c r="B35" s="383">
        <v>32</v>
      </c>
      <c r="C35" s="383">
        <v>21</v>
      </c>
      <c r="D35" s="383">
        <v>14</v>
      </c>
      <c r="E35" s="364">
        <f t="shared" si="27"/>
        <v>67</v>
      </c>
      <c r="F35" s="383">
        <v>43</v>
      </c>
      <c r="G35" s="383">
        <v>21</v>
      </c>
      <c r="H35" s="383">
        <v>13</v>
      </c>
      <c r="I35" s="364">
        <f t="shared" si="28"/>
        <v>77</v>
      </c>
      <c r="J35" s="371">
        <f t="shared" si="29"/>
        <v>10</v>
      </c>
      <c r="K35" s="383">
        <v>40</v>
      </c>
      <c r="L35" s="383">
        <v>21</v>
      </c>
      <c r="M35" s="383">
        <v>12</v>
      </c>
      <c r="N35" s="379">
        <f t="shared" si="30"/>
        <v>73</v>
      </c>
      <c r="O35" s="375">
        <f t="shared" si="31"/>
        <v>-4</v>
      </c>
      <c r="P35" s="367">
        <f t="shared" si="32"/>
        <v>6</v>
      </c>
      <c r="Q35" s="383">
        <v>38</v>
      </c>
      <c r="R35" s="383">
        <v>21</v>
      </c>
      <c r="S35" s="383">
        <v>11</v>
      </c>
      <c r="T35" s="379">
        <f t="shared" si="33"/>
        <v>70</v>
      </c>
      <c r="U35" s="375">
        <f t="shared" si="34"/>
        <v>-3</v>
      </c>
      <c r="V35" s="367">
        <f t="shared" si="35"/>
        <v>3</v>
      </c>
      <c r="W35" s="383">
        <v>38</v>
      </c>
      <c r="X35" s="383">
        <v>21</v>
      </c>
      <c r="Y35" s="383">
        <v>12</v>
      </c>
      <c r="Z35" s="379">
        <f t="shared" si="36"/>
        <v>71</v>
      </c>
      <c r="AA35" s="375">
        <f t="shared" si="37"/>
        <v>1</v>
      </c>
      <c r="AB35" s="367">
        <f t="shared" si="38"/>
        <v>4</v>
      </c>
      <c r="AC35" s="383">
        <v>34</v>
      </c>
      <c r="AD35" s="383">
        <v>21</v>
      </c>
      <c r="AE35" s="383">
        <v>12</v>
      </c>
      <c r="AF35" s="379">
        <f t="shared" si="39"/>
        <v>67</v>
      </c>
      <c r="AG35" s="375">
        <f t="shared" si="40"/>
        <v>-4</v>
      </c>
      <c r="AH35" s="367">
        <f t="shared" si="41"/>
        <v>0</v>
      </c>
      <c r="AI35" s="383">
        <v>34</v>
      </c>
      <c r="AJ35" s="383">
        <v>21</v>
      </c>
      <c r="AK35" s="383">
        <v>12</v>
      </c>
      <c r="AL35" s="379">
        <f t="shared" si="42"/>
        <v>67</v>
      </c>
      <c r="AM35" s="375">
        <f t="shared" si="43"/>
        <v>0</v>
      </c>
      <c r="AN35" s="367">
        <f t="shared" si="44"/>
        <v>0</v>
      </c>
      <c r="AO35" s="383">
        <v>34</v>
      </c>
      <c r="AP35" s="383">
        <v>20</v>
      </c>
      <c r="AQ35" s="383">
        <v>12</v>
      </c>
      <c r="AR35" s="379">
        <f t="shared" si="45"/>
        <v>66</v>
      </c>
      <c r="AS35" s="375">
        <f t="shared" si="46"/>
        <v>-1</v>
      </c>
      <c r="AT35" s="367">
        <f t="shared" si="47"/>
        <v>-1</v>
      </c>
      <c r="AU35" s="383">
        <v>33</v>
      </c>
      <c r="AV35" s="383">
        <v>19</v>
      </c>
      <c r="AW35" s="383">
        <v>12</v>
      </c>
      <c r="AX35" s="379">
        <f t="shared" si="48"/>
        <v>64</v>
      </c>
      <c r="AY35" s="375">
        <f t="shared" si="49"/>
        <v>-2</v>
      </c>
      <c r="AZ35" s="367">
        <f t="shared" si="50"/>
        <v>-3</v>
      </c>
      <c r="BA35" s="383">
        <v>32</v>
      </c>
      <c r="BB35" s="383">
        <v>19</v>
      </c>
      <c r="BC35" s="383">
        <v>12</v>
      </c>
      <c r="BD35" s="379">
        <f t="shared" si="51"/>
        <v>63</v>
      </c>
      <c r="BE35" s="375">
        <f t="shared" si="52"/>
        <v>-1</v>
      </c>
      <c r="BF35" s="367">
        <f t="shared" si="53"/>
        <v>-4</v>
      </c>
      <c r="BG35" s="203"/>
    </row>
    <row r="36" spans="1:59">
      <c r="A36" s="266" t="s">
        <v>10</v>
      </c>
      <c r="B36" s="383">
        <v>37</v>
      </c>
      <c r="C36" s="383">
        <v>21</v>
      </c>
      <c r="D36" s="383">
        <v>13</v>
      </c>
      <c r="E36" s="364">
        <f t="shared" si="27"/>
        <v>71</v>
      </c>
      <c r="F36" s="383">
        <v>36</v>
      </c>
      <c r="G36" s="383">
        <v>18</v>
      </c>
      <c r="H36" s="383">
        <v>10</v>
      </c>
      <c r="I36" s="364">
        <f t="shared" si="28"/>
        <v>64</v>
      </c>
      <c r="J36" s="371">
        <f t="shared" si="29"/>
        <v>-7</v>
      </c>
      <c r="K36" s="383">
        <v>36</v>
      </c>
      <c r="L36" s="383">
        <v>17</v>
      </c>
      <c r="M36" s="383">
        <v>10</v>
      </c>
      <c r="N36" s="379">
        <f t="shared" si="30"/>
        <v>63</v>
      </c>
      <c r="O36" s="375">
        <f t="shared" si="31"/>
        <v>-1</v>
      </c>
      <c r="P36" s="367">
        <f t="shared" si="32"/>
        <v>-8</v>
      </c>
      <c r="Q36" s="383">
        <v>36</v>
      </c>
      <c r="R36" s="383">
        <v>17</v>
      </c>
      <c r="S36" s="383">
        <v>10</v>
      </c>
      <c r="T36" s="379">
        <f t="shared" si="33"/>
        <v>63</v>
      </c>
      <c r="U36" s="375">
        <f t="shared" si="34"/>
        <v>0</v>
      </c>
      <c r="V36" s="367">
        <f t="shared" si="35"/>
        <v>-8</v>
      </c>
      <c r="W36" s="383">
        <v>33</v>
      </c>
      <c r="X36" s="383">
        <v>20</v>
      </c>
      <c r="Y36" s="383">
        <v>8</v>
      </c>
      <c r="Z36" s="379">
        <f t="shared" si="36"/>
        <v>61</v>
      </c>
      <c r="AA36" s="375">
        <f t="shared" si="37"/>
        <v>-2</v>
      </c>
      <c r="AB36" s="367">
        <f t="shared" si="38"/>
        <v>-10</v>
      </c>
      <c r="AC36" s="383">
        <v>34</v>
      </c>
      <c r="AD36" s="383">
        <v>20</v>
      </c>
      <c r="AE36" s="383">
        <v>8</v>
      </c>
      <c r="AF36" s="379">
        <f t="shared" si="39"/>
        <v>62</v>
      </c>
      <c r="AG36" s="375">
        <f t="shared" si="40"/>
        <v>1</v>
      </c>
      <c r="AH36" s="367">
        <f t="shared" si="41"/>
        <v>-9</v>
      </c>
      <c r="AI36" s="383">
        <v>33</v>
      </c>
      <c r="AJ36" s="383">
        <v>19</v>
      </c>
      <c r="AK36" s="383">
        <v>8</v>
      </c>
      <c r="AL36" s="379">
        <f t="shared" si="42"/>
        <v>60</v>
      </c>
      <c r="AM36" s="375">
        <f t="shared" si="43"/>
        <v>-2</v>
      </c>
      <c r="AN36" s="367">
        <f t="shared" si="44"/>
        <v>-11</v>
      </c>
      <c r="AO36" s="383">
        <v>33</v>
      </c>
      <c r="AP36" s="383">
        <v>19</v>
      </c>
      <c r="AQ36" s="383">
        <v>8</v>
      </c>
      <c r="AR36" s="379">
        <f t="shared" si="45"/>
        <v>60</v>
      </c>
      <c r="AS36" s="375">
        <f t="shared" si="46"/>
        <v>0</v>
      </c>
      <c r="AT36" s="367">
        <f t="shared" si="47"/>
        <v>-11</v>
      </c>
      <c r="AU36" s="383">
        <v>33</v>
      </c>
      <c r="AV36" s="383">
        <v>19</v>
      </c>
      <c r="AW36" s="383">
        <v>8</v>
      </c>
      <c r="AX36" s="379">
        <f t="shared" si="48"/>
        <v>60</v>
      </c>
      <c r="AY36" s="375">
        <f t="shared" si="49"/>
        <v>0</v>
      </c>
      <c r="AZ36" s="367">
        <f t="shared" si="50"/>
        <v>-11</v>
      </c>
      <c r="BA36" s="383">
        <v>33</v>
      </c>
      <c r="BB36" s="383">
        <v>19</v>
      </c>
      <c r="BC36" s="383">
        <v>8</v>
      </c>
      <c r="BD36" s="379">
        <f t="shared" si="51"/>
        <v>60</v>
      </c>
      <c r="BE36" s="375">
        <f t="shared" si="52"/>
        <v>0</v>
      </c>
      <c r="BF36" s="367">
        <f t="shared" si="53"/>
        <v>-11</v>
      </c>
      <c r="BG36" s="203"/>
    </row>
    <row r="37" spans="1:59">
      <c r="A37" s="266" t="s">
        <v>25</v>
      </c>
      <c r="B37" s="383">
        <v>22</v>
      </c>
      <c r="C37" s="383">
        <v>9</v>
      </c>
      <c r="D37" s="383">
        <v>9</v>
      </c>
      <c r="E37" s="364">
        <f t="shared" si="27"/>
        <v>40</v>
      </c>
      <c r="F37" s="383">
        <v>21</v>
      </c>
      <c r="G37" s="383">
        <v>10</v>
      </c>
      <c r="H37" s="383">
        <v>9</v>
      </c>
      <c r="I37" s="364">
        <f t="shared" si="28"/>
        <v>40</v>
      </c>
      <c r="J37" s="371">
        <f t="shared" si="29"/>
        <v>0</v>
      </c>
      <c r="K37" s="383">
        <v>21</v>
      </c>
      <c r="L37" s="383">
        <v>10</v>
      </c>
      <c r="M37" s="383">
        <v>9</v>
      </c>
      <c r="N37" s="379">
        <f t="shared" si="30"/>
        <v>40</v>
      </c>
      <c r="O37" s="375">
        <f t="shared" si="31"/>
        <v>0</v>
      </c>
      <c r="P37" s="367">
        <f t="shared" si="32"/>
        <v>0</v>
      </c>
      <c r="Q37" s="383">
        <v>21</v>
      </c>
      <c r="R37" s="383">
        <v>10</v>
      </c>
      <c r="S37" s="383">
        <v>9</v>
      </c>
      <c r="T37" s="379">
        <f t="shared" si="33"/>
        <v>40</v>
      </c>
      <c r="U37" s="375">
        <f t="shared" si="34"/>
        <v>0</v>
      </c>
      <c r="V37" s="367">
        <f t="shared" si="35"/>
        <v>0</v>
      </c>
      <c r="W37" s="383">
        <v>20</v>
      </c>
      <c r="X37" s="383">
        <v>11</v>
      </c>
      <c r="Y37" s="383">
        <v>8</v>
      </c>
      <c r="Z37" s="379">
        <f t="shared" si="36"/>
        <v>39</v>
      </c>
      <c r="AA37" s="375">
        <f t="shared" si="37"/>
        <v>-1</v>
      </c>
      <c r="AB37" s="367">
        <f t="shared" si="38"/>
        <v>-1</v>
      </c>
      <c r="AC37" s="383">
        <v>17</v>
      </c>
      <c r="AD37" s="383">
        <v>11</v>
      </c>
      <c r="AE37" s="383">
        <v>8</v>
      </c>
      <c r="AF37" s="379">
        <f t="shared" si="39"/>
        <v>36</v>
      </c>
      <c r="AG37" s="375">
        <f t="shared" si="40"/>
        <v>-3</v>
      </c>
      <c r="AH37" s="367">
        <f t="shared" si="41"/>
        <v>-4</v>
      </c>
      <c r="AI37" s="383">
        <v>17</v>
      </c>
      <c r="AJ37" s="383">
        <v>11</v>
      </c>
      <c r="AK37" s="383">
        <v>8</v>
      </c>
      <c r="AL37" s="379">
        <f t="shared" si="42"/>
        <v>36</v>
      </c>
      <c r="AM37" s="375">
        <f t="shared" si="43"/>
        <v>0</v>
      </c>
      <c r="AN37" s="367">
        <f t="shared" si="44"/>
        <v>-4</v>
      </c>
      <c r="AO37" s="383">
        <v>17</v>
      </c>
      <c r="AP37" s="383">
        <v>11</v>
      </c>
      <c r="AQ37" s="383">
        <v>8</v>
      </c>
      <c r="AR37" s="379">
        <f t="shared" si="45"/>
        <v>36</v>
      </c>
      <c r="AS37" s="375">
        <f t="shared" si="46"/>
        <v>0</v>
      </c>
      <c r="AT37" s="367">
        <f t="shared" si="47"/>
        <v>-4</v>
      </c>
      <c r="AU37" s="383">
        <v>17</v>
      </c>
      <c r="AV37" s="383">
        <v>10</v>
      </c>
      <c r="AW37" s="383">
        <v>8</v>
      </c>
      <c r="AX37" s="379">
        <f t="shared" si="48"/>
        <v>35</v>
      </c>
      <c r="AY37" s="375">
        <f t="shared" si="49"/>
        <v>-1</v>
      </c>
      <c r="AZ37" s="367">
        <f t="shared" si="50"/>
        <v>-5</v>
      </c>
      <c r="BA37" s="383">
        <v>17</v>
      </c>
      <c r="BB37" s="383">
        <v>10</v>
      </c>
      <c r="BC37" s="383">
        <v>8</v>
      </c>
      <c r="BD37" s="379">
        <f t="shared" si="51"/>
        <v>35</v>
      </c>
      <c r="BE37" s="375">
        <f t="shared" si="52"/>
        <v>0</v>
      </c>
      <c r="BF37" s="367">
        <f t="shared" si="53"/>
        <v>-5</v>
      </c>
      <c r="BG37" s="203"/>
    </row>
    <row r="38" spans="1:59">
      <c r="A38" s="268" t="s">
        <v>11</v>
      </c>
      <c r="B38" s="383">
        <v>35</v>
      </c>
      <c r="C38" s="383">
        <v>18</v>
      </c>
      <c r="D38" s="383">
        <v>15</v>
      </c>
      <c r="E38" s="365">
        <f t="shared" si="27"/>
        <v>68</v>
      </c>
      <c r="F38" s="383">
        <v>42</v>
      </c>
      <c r="G38" s="383">
        <v>18</v>
      </c>
      <c r="H38" s="383">
        <v>15</v>
      </c>
      <c r="I38" s="365">
        <f t="shared" si="28"/>
        <v>75</v>
      </c>
      <c r="J38" s="373">
        <f t="shared" si="29"/>
        <v>7</v>
      </c>
      <c r="K38" s="383">
        <v>40</v>
      </c>
      <c r="L38" s="383">
        <v>17</v>
      </c>
      <c r="M38" s="383">
        <v>15</v>
      </c>
      <c r="N38" s="380">
        <f t="shared" si="30"/>
        <v>72</v>
      </c>
      <c r="O38" s="376">
        <f t="shared" si="31"/>
        <v>-3</v>
      </c>
      <c r="P38" s="368">
        <f t="shared" si="32"/>
        <v>4</v>
      </c>
      <c r="Q38" s="383">
        <v>41</v>
      </c>
      <c r="R38" s="383">
        <v>17</v>
      </c>
      <c r="S38" s="383">
        <v>15</v>
      </c>
      <c r="T38" s="380">
        <f t="shared" si="33"/>
        <v>73</v>
      </c>
      <c r="U38" s="376">
        <f t="shared" si="34"/>
        <v>1</v>
      </c>
      <c r="V38" s="368">
        <f t="shared" si="35"/>
        <v>5</v>
      </c>
      <c r="W38" s="383">
        <v>39</v>
      </c>
      <c r="X38" s="383">
        <v>17</v>
      </c>
      <c r="Y38" s="383">
        <v>15</v>
      </c>
      <c r="Z38" s="380">
        <f t="shared" si="36"/>
        <v>71</v>
      </c>
      <c r="AA38" s="376">
        <f t="shared" si="37"/>
        <v>-2</v>
      </c>
      <c r="AB38" s="368">
        <f t="shared" si="38"/>
        <v>3</v>
      </c>
      <c r="AC38" s="383">
        <v>50</v>
      </c>
      <c r="AD38" s="383">
        <v>18</v>
      </c>
      <c r="AE38" s="383">
        <v>15</v>
      </c>
      <c r="AF38" s="380">
        <f t="shared" si="39"/>
        <v>83</v>
      </c>
      <c r="AG38" s="376">
        <f t="shared" si="40"/>
        <v>12</v>
      </c>
      <c r="AH38" s="368">
        <f t="shared" si="41"/>
        <v>15</v>
      </c>
      <c r="AI38" s="383">
        <v>52</v>
      </c>
      <c r="AJ38" s="383">
        <v>18</v>
      </c>
      <c r="AK38" s="383">
        <v>15</v>
      </c>
      <c r="AL38" s="380">
        <f t="shared" si="42"/>
        <v>85</v>
      </c>
      <c r="AM38" s="376">
        <f t="shared" si="43"/>
        <v>2</v>
      </c>
      <c r="AN38" s="368">
        <f t="shared" si="44"/>
        <v>17</v>
      </c>
      <c r="AO38" s="383">
        <v>52</v>
      </c>
      <c r="AP38" s="383">
        <v>17</v>
      </c>
      <c r="AQ38" s="383">
        <v>15</v>
      </c>
      <c r="AR38" s="380">
        <f t="shared" si="45"/>
        <v>84</v>
      </c>
      <c r="AS38" s="376">
        <f t="shared" si="46"/>
        <v>-1</v>
      </c>
      <c r="AT38" s="368">
        <f t="shared" si="47"/>
        <v>16</v>
      </c>
      <c r="AU38" s="383">
        <v>51</v>
      </c>
      <c r="AV38" s="383">
        <v>17</v>
      </c>
      <c r="AW38" s="383">
        <v>15</v>
      </c>
      <c r="AX38" s="380">
        <f t="shared" si="48"/>
        <v>83</v>
      </c>
      <c r="AY38" s="376">
        <f t="shared" si="49"/>
        <v>-1</v>
      </c>
      <c r="AZ38" s="368">
        <f t="shared" si="50"/>
        <v>15</v>
      </c>
      <c r="BA38" s="383">
        <v>52</v>
      </c>
      <c r="BB38" s="383">
        <v>17</v>
      </c>
      <c r="BC38" s="383">
        <v>15</v>
      </c>
      <c r="BD38" s="380">
        <f t="shared" si="51"/>
        <v>84</v>
      </c>
      <c r="BE38" s="376">
        <f t="shared" si="52"/>
        <v>1</v>
      </c>
      <c r="BF38" s="368">
        <f t="shared" si="53"/>
        <v>16</v>
      </c>
      <c r="BG38" s="203"/>
    </row>
    <row r="39" spans="1:59" ht="13.8" thickBot="1">
      <c r="A39" s="188" t="s">
        <v>75</v>
      </c>
      <c r="B39" s="207">
        <f t="shared" ref="B39:I39" si="54">SUM(B28:B38)</f>
        <v>391</v>
      </c>
      <c r="C39" s="207">
        <f t="shared" si="54"/>
        <v>240</v>
      </c>
      <c r="D39" s="207">
        <f t="shared" si="54"/>
        <v>156</v>
      </c>
      <c r="E39" s="220">
        <f t="shared" si="54"/>
        <v>787</v>
      </c>
      <c r="F39" s="207">
        <f t="shared" si="54"/>
        <v>389</v>
      </c>
      <c r="G39" s="207">
        <f t="shared" si="54"/>
        <v>225</v>
      </c>
      <c r="H39" s="207">
        <f t="shared" si="54"/>
        <v>152</v>
      </c>
      <c r="I39" s="220">
        <f t="shared" si="54"/>
        <v>766</v>
      </c>
      <c r="J39" s="257">
        <f t="shared" si="29"/>
        <v>-21</v>
      </c>
      <c r="K39" s="207">
        <f>SUM(K28:K38)</f>
        <v>377</v>
      </c>
      <c r="L39" s="207">
        <f>SUM(L28:L38)</f>
        <v>221</v>
      </c>
      <c r="M39" s="207">
        <f>SUM(M28:M38)</f>
        <v>151</v>
      </c>
      <c r="N39" s="220">
        <f>SUM(N28:N38)</f>
        <v>749</v>
      </c>
      <c r="O39" s="257">
        <f t="shared" si="31"/>
        <v>-17</v>
      </c>
      <c r="P39" s="257">
        <f t="shared" si="32"/>
        <v>-38</v>
      </c>
      <c r="Q39" s="207">
        <f>SUM(Q28:Q38)</f>
        <v>374</v>
      </c>
      <c r="R39" s="207">
        <f>SUM(R28:R38)</f>
        <v>219</v>
      </c>
      <c r="S39" s="207">
        <f>SUM(S28:S38)</f>
        <v>150</v>
      </c>
      <c r="T39" s="220">
        <f>SUM(T28:T38)</f>
        <v>743</v>
      </c>
      <c r="U39" s="257">
        <f t="shared" si="34"/>
        <v>-6</v>
      </c>
      <c r="V39" s="257">
        <f t="shared" si="35"/>
        <v>-44</v>
      </c>
      <c r="W39" s="207">
        <f>SUM(W28:W38)</f>
        <v>361</v>
      </c>
      <c r="X39" s="207">
        <f>SUM(X28:X38)</f>
        <v>220</v>
      </c>
      <c r="Y39" s="207">
        <f>SUM(Y28:Y38)</f>
        <v>154</v>
      </c>
      <c r="Z39" s="220">
        <f>SUM(Z28:Z38)</f>
        <v>735</v>
      </c>
      <c r="AA39" s="257">
        <f t="shared" si="37"/>
        <v>-8</v>
      </c>
      <c r="AB39" s="257">
        <f t="shared" si="38"/>
        <v>-52</v>
      </c>
      <c r="AC39" s="207">
        <f>SUM(AC28:AC38)</f>
        <v>358</v>
      </c>
      <c r="AD39" s="207">
        <f>SUM(AD28:AD38)</f>
        <v>218</v>
      </c>
      <c r="AE39" s="207">
        <f>SUM(AE28:AE38)</f>
        <v>152</v>
      </c>
      <c r="AF39" s="220">
        <f>SUM(AF28:AF38)</f>
        <v>728</v>
      </c>
      <c r="AG39" s="257">
        <f t="shared" si="40"/>
        <v>-7</v>
      </c>
      <c r="AH39" s="257">
        <f t="shared" si="41"/>
        <v>-59</v>
      </c>
      <c r="AI39" s="207">
        <f>SUM(AI28:AI38)</f>
        <v>357</v>
      </c>
      <c r="AJ39" s="207">
        <f>SUM(AJ28:AJ38)</f>
        <v>217</v>
      </c>
      <c r="AK39" s="207">
        <f>SUM(AK28:AK38)</f>
        <v>152</v>
      </c>
      <c r="AL39" s="220">
        <f>SUM(AL28:AL38)</f>
        <v>726</v>
      </c>
      <c r="AM39" s="257">
        <f t="shared" si="43"/>
        <v>-2</v>
      </c>
      <c r="AN39" s="257">
        <f t="shared" si="44"/>
        <v>-61</v>
      </c>
      <c r="AO39" s="207">
        <f>SUM(AO28:AO38)</f>
        <v>353</v>
      </c>
      <c r="AP39" s="207">
        <f>SUM(AP28:AP38)</f>
        <v>215</v>
      </c>
      <c r="AQ39" s="207">
        <f>SUM(AQ28:AQ38)</f>
        <v>152</v>
      </c>
      <c r="AR39" s="220">
        <f>SUM(AR28:AR38)</f>
        <v>720</v>
      </c>
      <c r="AS39" s="257">
        <f t="shared" si="46"/>
        <v>-6</v>
      </c>
      <c r="AT39" s="257">
        <f t="shared" si="47"/>
        <v>-67</v>
      </c>
      <c r="AU39" s="207">
        <f>SUM(AU28:AU38)</f>
        <v>350</v>
      </c>
      <c r="AV39" s="207">
        <f>SUM(AV28:AV38)</f>
        <v>212</v>
      </c>
      <c r="AW39" s="207">
        <f>SUM(AW28:AW38)</f>
        <v>151</v>
      </c>
      <c r="AX39" s="220">
        <f>SUM(AX28:AX38)</f>
        <v>713</v>
      </c>
      <c r="AY39" s="257">
        <f t="shared" si="49"/>
        <v>-7</v>
      </c>
      <c r="AZ39" s="257">
        <f t="shared" si="50"/>
        <v>-74</v>
      </c>
      <c r="BA39" s="207">
        <f>SUM(BA28:BA38)</f>
        <v>348</v>
      </c>
      <c r="BB39" s="207">
        <f>SUM(BB28:BB38)</f>
        <v>214</v>
      </c>
      <c r="BC39" s="207">
        <f>SUM(BC28:BC38)</f>
        <v>149</v>
      </c>
      <c r="BD39" s="220">
        <f>SUM(BD28:BD38)</f>
        <v>711</v>
      </c>
      <c r="BE39" s="257">
        <f t="shared" si="52"/>
        <v>-2</v>
      </c>
      <c r="BF39" s="257">
        <f t="shared" si="53"/>
        <v>-76</v>
      </c>
      <c r="BG39" s="199"/>
    </row>
    <row r="40" spans="1:59" ht="13.8" thickTop="1">
      <c r="F40" s="189"/>
      <c r="BG40" s="195"/>
    </row>
    <row r="41" spans="1:59">
      <c r="F41" s="189"/>
      <c r="BG41" s="195"/>
    </row>
  </sheetData>
  <sheetProtection selectLockedCells="1"/>
  <mergeCells count="96">
    <mergeCell ref="AO2:AT2"/>
    <mergeCell ref="W2:AB2"/>
    <mergeCell ref="B2:E2"/>
    <mergeCell ref="F2:J2"/>
    <mergeCell ref="K2:P2"/>
    <mergeCell ref="Q2:V2"/>
    <mergeCell ref="AU2:AZ2"/>
    <mergeCell ref="E26:E27"/>
    <mergeCell ref="F26:H26"/>
    <mergeCell ref="I26:I27"/>
    <mergeCell ref="K26:M26"/>
    <mergeCell ref="N26:N27"/>
    <mergeCell ref="W26:Y26"/>
    <mergeCell ref="Z26:Z27"/>
    <mergeCell ref="AC2:AH2"/>
    <mergeCell ref="AI2:AN2"/>
    <mergeCell ref="A3:A4"/>
    <mergeCell ref="A26:A27"/>
    <mergeCell ref="AH3:AH4"/>
    <mergeCell ref="AM3:AM4"/>
    <mergeCell ref="J3:J4"/>
    <mergeCell ref="O3:O4"/>
    <mergeCell ref="U3:U4"/>
    <mergeCell ref="B26:D26"/>
    <mergeCell ref="I3:I4"/>
    <mergeCell ref="AC26:AE26"/>
    <mergeCell ref="BF3:BF4"/>
    <mergeCell ref="B25:E25"/>
    <mergeCell ref="F25:J25"/>
    <mergeCell ref="W25:AB25"/>
    <mergeCell ref="AC25:AH25"/>
    <mergeCell ref="AI25:AN25"/>
    <mergeCell ref="BA3:BC3"/>
    <mergeCell ref="AU25:AZ25"/>
    <mergeCell ref="AR3:AR4"/>
    <mergeCell ref="AB3:AB4"/>
    <mergeCell ref="AH26:AH27"/>
    <mergeCell ref="AF26:AF27"/>
    <mergeCell ref="AB26:AB27"/>
    <mergeCell ref="W3:Y3"/>
    <mergeCell ref="AX3:AX4"/>
    <mergeCell ref="AU3:AW3"/>
    <mergeCell ref="AT3:AT4"/>
    <mergeCell ref="AO3:AQ3"/>
    <mergeCell ref="AO26:AQ26"/>
    <mergeCell ref="AR26:AR27"/>
    <mergeCell ref="J26:J27"/>
    <mergeCell ref="O26:O27"/>
    <mergeCell ref="U26:U27"/>
    <mergeCell ref="AA26:AA27"/>
    <mergeCell ref="P26:P27"/>
    <mergeCell ref="AA3:AA4"/>
    <mergeCell ref="Q25:V25"/>
    <mergeCell ref="V3:V4"/>
    <mergeCell ref="T3:T4"/>
    <mergeCell ref="K25:P25"/>
    <mergeCell ref="BA2:BF2"/>
    <mergeCell ref="AZ26:AZ27"/>
    <mergeCell ref="BE26:BE27"/>
    <mergeCell ref="AS26:AS27"/>
    <mergeCell ref="BF26:BF27"/>
    <mergeCell ref="AT26:AT27"/>
    <mergeCell ref="AX26:AX27"/>
    <mergeCell ref="AY3:AY4"/>
    <mergeCell ref="BA26:BC26"/>
    <mergeCell ref="BD26:BD27"/>
    <mergeCell ref="AG3:AG4"/>
    <mergeCell ref="AG26:AG27"/>
    <mergeCell ref="BD3:BD4"/>
    <mergeCell ref="AS3:AS4"/>
    <mergeCell ref="Q26:S26"/>
    <mergeCell ref="T26:T27"/>
    <mergeCell ref="V26:V27"/>
    <mergeCell ref="AN3:AN4"/>
    <mergeCell ref="AI26:AK26"/>
    <mergeCell ref="AI3:AK3"/>
    <mergeCell ref="BA25:BF25"/>
    <mergeCell ref="AZ3:AZ4"/>
    <mergeCell ref="BE3:BE4"/>
    <mergeCell ref="AL26:AL27"/>
    <mergeCell ref="AM26:AM27"/>
    <mergeCell ref="AL3:AL4"/>
    <mergeCell ref="AN26:AN27"/>
    <mergeCell ref="AO25:AT25"/>
    <mergeCell ref="AY26:AY27"/>
    <mergeCell ref="AU26:AW26"/>
    <mergeCell ref="AC3:AE3"/>
    <mergeCell ref="Z3:Z4"/>
    <mergeCell ref="AF3:AF4"/>
    <mergeCell ref="B3:D3"/>
    <mergeCell ref="F3:H3"/>
    <mergeCell ref="K3:M3"/>
    <mergeCell ref="Q3:S3"/>
    <mergeCell ref="E3:E4"/>
    <mergeCell ref="N3:N4"/>
    <mergeCell ref="P3:P4"/>
  </mergeCells>
  <phoneticPr fontId="36" type="noConversion"/>
  <printOptions horizontalCentered="1"/>
  <pageMargins left="0.48" right="0.36" top="1.08" bottom="0.65" header="0.4" footer="0.37"/>
  <pageSetup orientation="landscape" r:id="rId1"/>
  <headerFooter alignWithMargins="0">
    <oddHeader>&amp;L&amp;D&amp;CErie County Technical School
Monthly Enrollment Report
2008-2009</oddHeader>
    <oddFooter>&amp;L&amp;8&amp;Z&amp;F&amp;R&amp;8&amp;A</oddFooter>
  </headerFooter>
  <colBreaks count="5" manualBreakCount="5">
    <brk id="28" max="1048575" man="1"/>
    <brk id="34" max="1048575" man="1"/>
    <brk id="40" max="1048575" man="1"/>
    <brk id="46" max="1048575" man="1"/>
    <brk id="52" max="1048575" man="1"/>
  </colBreaks>
  <ignoredErrors>
    <ignoredError sqref="E24 J24 J39" formula="1"/>
    <ignoredError sqref="F34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G42"/>
  <sheetViews>
    <sheetView workbookViewId="0">
      <pane xSplit="1" ySplit="2" topLeftCell="B24" activePane="bottomRight" state="frozen"/>
      <selection pane="topRight" activeCell="B1" sqref="B1"/>
      <selection pane="bottomLeft" activeCell="A3" sqref="A3"/>
      <selection pane="bottomRight" activeCell="F44" sqref="F44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677" t="s">
        <v>166</v>
      </c>
      <c r="C2" s="678"/>
      <c r="D2" s="678"/>
      <c r="E2" s="679"/>
      <c r="F2" s="680" t="s">
        <v>163</v>
      </c>
      <c r="G2" s="681"/>
      <c r="H2" s="681"/>
      <c r="I2" s="681"/>
      <c r="J2" s="682"/>
      <c r="K2" s="677" t="s">
        <v>165</v>
      </c>
      <c r="L2" s="678"/>
      <c r="M2" s="678"/>
      <c r="N2" s="678"/>
      <c r="O2" s="678"/>
      <c r="P2" s="679"/>
      <c r="Q2" s="666" t="s">
        <v>164</v>
      </c>
      <c r="R2" s="667"/>
      <c r="S2" s="667"/>
      <c r="T2" s="667"/>
      <c r="U2" s="667"/>
      <c r="V2" s="668"/>
      <c r="W2" s="677" t="s">
        <v>157</v>
      </c>
      <c r="X2" s="678"/>
      <c r="Y2" s="678"/>
      <c r="Z2" s="678"/>
      <c r="AA2" s="678"/>
      <c r="AB2" s="679"/>
      <c r="AC2" s="666" t="s">
        <v>158</v>
      </c>
      <c r="AD2" s="667"/>
      <c r="AE2" s="667"/>
      <c r="AF2" s="667"/>
      <c r="AG2" s="667"/>
      <c r="AH2" s="668"/>
      <c r="AI2" s="677" t="s">
        <v>159</v>
      </c>
      <c r="AJ2" s="678"/>
      <c r="AK2" s="678"/>
      <c r="AL2" s="678"/>
      <c r="AM2" s="678"/>
      <c r="AN2" s="679"/>
      <c r="AO2" s="666" t="s">
        <v>160</v>
      </c>
      <c r="AP2" s="667"/>
      <c r="AQ2" s="667"/>
      <c r="AR2" s="667"/>
      <c r="AS2" s="667"/>
      <c r="AT2" s="668"/>
      <c r="AU2" s="677" t="s">
        <v>161</v>
      </c>
      <c r="AV2" s="678"/>
      <c r="AW2" s="678"/>
      <c r="AX2" s="678"/>
      <c r="AY2" s="678"/>
      <c r="AZ2" s="679"/>
      <c r="BA2" s="666" t="s">
        <v>162</v>
      </c>
      <c r="BB2" s="667"/>
      <c r="BC2" s="667"/>
      <c r="BD2" s="667"/>
      <c r="BE2" s="667"/>
      <c r="BF2" s="668"/>
      <c r="BG2" s="198"/>
    </row>
    <row r="3" spans="1:59" ht="12.75" customHeight="1">
      <c r="A3" s="684" t="s">
        <v>169</v>
      </c>
      <c r="B3" s="693" t="s">
        <v>76</v>
      </c>
      <c r="C3" s="694"/>
      <c r="D3" s="695"/>
      <c r="E3" s="669" t="s">
        <v>13</v>
      </c>
      <c r="F3" s="693" t="s">
        <v>76</v>
      </c>
      <c r="G3" s="694"/>
      <c r="H3" s="695"/>
      <c r="I3" s="669" t="s">
        <v>13</v>
      </c>
      <c r="J3" s="669" t="s">
        <v>120</v>
      </c>
      <c r="K3" s="693" t="s">
        <v>76</v>
      </c>
      <c r="L3" s="694"/>
      <c r="M3" s="695"/>
      <c r="N3" s="669" t="s">
        <v>13</v>
      </c>
      <c r="O3" s="669" t="s">
        <v>120</v>
      </c>
      <c r="P3" s="669" t="s">
        <v>121</v>
      </c>
      <c r="Q3" s="693" t="s">
        <v>76</v>
      </c>
      <c r="R3" s="694"/>
      <c r="S3" s="695"/>
      <c r="T3" s="669" t="s">
        <v>13</v>
      </c>
      <c r="U3" s="669" t="s">
        <v>120</v>
      </c>
      <c r="V3" s="669" t="s">
        <v>121</v>
      </c>
      <c r="W3" s="693" t="s">
        <v>76</v>
      </c>
      <c r="X3" s="694"/>
      <c r="Y3" s="695"/>
      <c r="Z3" s="669" t="s">
        <v>13</v>
      </c>
      <c r="AA3" s="669" t="s">
        <v>120</v>
      </c>
      <c r="AB3" s="669" t="s">
        <v>121</v>
      </c>
      <c r="AC3" s="693" t="s">
        <v>76</v>
      </c>
      <c r="AD3" s="694"/>
      <c r="AE3" s="695"/>
      <c r="AF3" s="669" t="s">
        <v>13</v>
      </c>
      <c r="AG3" s="669" t="s">
        <v>120</v>
      </c>
      <c r="AH3" s="669" t="s">
        <v>121</v>
      </c>
      <c r="AI3" s="693" t="s">
        <v>76</v>
      </c>
      <c r="AJ3" s="694"/>
      <c r="AK3" s="695"/>
      <c r="AL3" s="669" t="s">
        <v>13</v>
      </c>
      <c r="AM3" s="669" t="s">
        <v>120</v>
      </c>
      <c r="AN3" s="669" t="s">
        <v>121</v>
      </c>
      <c r="AO3" s="693" t="s">
        <v>76</v>
      </c>
      <c r="AP3" s="694"/>
      <c r="AQ3" s="695"/>
      <c r="AR3" s="669" t="s">
        <v>13</v>
      </c>
      <c r="AS3" s="669" t="s">
        <v>120</v>
      </c>
      <c r="AT3" s="669" t="s">
        <v>121</v>
      </c>
      <c r="AU3" s="693" t="s">
        <v>76</v>
      </c>
      <c r="AV3" s="694"/>
      <c r="AW3" s="695"/>
      <c r="AX3" s="669" t="s">
        <v>13</v>
      </c>
      <c r="AY3" s="669" t="s">
        <v>120</v>
      </c>
      <c r="AZ3" s="669" t="s">
        <v>121</v>
      </c>
      <c r="BA3" s="693" t="s">
        <v>76</v>
      </c>
      <c r="BB3" s="694"/>
      <c r="BC3" s="695"/>
      <c r="BD3" s="669" t="s">
        <v>13</v>
      </c>
      <c r="BE3" s="669" t="s">
        <v>120</v>
      </c>
      <c r="BF3" s="669" t="s">
        <v>121</v>
      </c>
      <c r="BG3" s="195"/>
    </row>
    <row r="4" spans="1:59">
      <c r="A4" s="685"/>
      <c r="B4" s="177" t="s">
        <v>71</v>
      </c>
      <c r="C4" s="177" t="s">
        <v>72</v>
      </c>
      <c r="D4" s="177" t="s">
        <v>73</v>
      </c>
      <c r="E4" s="670" t="s">
        <v>13</v>
      </c>
      <c r="F4" s="177" t="s">
        <v>71</v>
      </c>
      <c r="G4" s="177" t="s">
        <v>72</v>
      </c>
      <c r="H4" s="177" t="s">
        <v>73</v>
      </c>
      <c r="I4" s="670" t="s">
        <v>13</v>
      </c>
      <c r="J4" s="670"/>
      <c r="K4" s="177" t="s">
        <v>71</v>
      </c>
      <c r="L4" s="177" t="s">
        <v>72</v>
      </c>
      <c r="M4" s="177" t="s">
        <v>73</v>
      </c>
      <c r="N4" s="670" t="s">
        <v>13</v>
      </c>
      <c r="O4" s="670"/>
      <c r="P4" s="670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99"/>
    </row>
    <row r="5" spans="1:59">
      <c r="A5" s="179" t="s">
        <v>149</v>
      </c>
      <c r="B5" s="381">
        <v>20</v>
      </c>
      <c r="C5" s="382">
        <v>10</v>
      </c>
      <c r="D5" s="382">
        <v>7</v>
      </c>
      <c r="E5" s="363">
        <f t="shared" ref="E5:E25" si="0">SUM(B5:D5)</f>
        <v>37</v>
      </c>
      <c r="F5" s="381">
        <v>17</v>
      </c>
      <c r="G5" s="382">
        <v>10</v>
      </c>
      <c r="H5" s="382">
        <v>6</v>
      </c>
      <c r="I5" s="363">
        <f t="shared" ref="I5:I24" si="1">SUM(F5:H5)</f>
        <v>33</v>
      </c>
      <c r="J5" s="366">
        <f t="shared" ref="J5:J25" si="2">I5-E5</f>
        <v>-4</v>
      </c>
      <c r="K5" s="381">
        <v>17</v>
      </c>
      <c r="L5" s="382">
        <v>10</v>
      </c>
      <c r="M5" s="382">
        <v>6</v>
      </c>
      <c r="N5" s="363">
        <f t="shared" ref="N5:N24" si="3">SUM(K5:M5)</f>
        <v>33</v>
      </c>
      <c r="O5" s="363">
        <f t="shared" ref="O5:O25" si="4">N5-I5</f>
        <v>0</v>
      </c>
      <c r="P5" s="367">
        <f t="shared" ref="P5:P25" si="5">N5-$E5</f>
        <v>-4</v>
      </c>
      <c r="Q5" s="381">
        <v>17</v>
      </c>
      <c r="R5" s="382">
        <v>10</v>
      </c>
      <c r="S5" s="382">
        <v>6</v>
      </c>
      <c r="T5" s="363">
        <f t="shared" ref="T5:T24" si="6">SUM(Q5:S5)</f>
        <v>33</v>
      </c>
      <c r="U5" s="363">
        <f t="shared" ref="U5:U25" si="7">T5-N5</f>
        <v>0</v>
      </c>
      <c r="V5" s="367">
        <f t="shared" ref="V5:V25" si="8">T5-$E5</f>
        <v>-4</v>
      </c>
      <c r="W5" s="381">
        <v>18</v>
      </c>
      <c r="X5" s="382">
        <v>10</v>
      </c>
      <c r="Y5" s="382">
        <v>6</v>
      </c>
      <c r="Z5" s="363">
        <f t="shared" ref="Z5:Z24" si="9">SUM(W5:Y5)</f>
        <v>34</v>
      </c>
      <c r="AA5" s="363">
        <f t="shared" ref="AA5:AA25" si="10">Z5-T5</f>
        <v>1</v>
      </c>
      <c r="AB5" s="367">
        <f t="shared" ref="AB5:AB25" si="11">Z5-$E5</f>
        <v>-3</v>
      </c>
      <c r="AC5" s="381">
        <v>17</v>
      </c>
      <c r="AD5" s="382">
        <v>10</v>
      </c>
      <c r="AE5" s="382">
        <v>6</v>
      </c>
      <c r="AF5" s="363">
        <f t="shared" ref="AF5:AF24" si="12">SUM(AC5:AE5)</f>
        <v>33</v>
      </c>
      <c r="AG5" s="363">
        <f t="shared" ref="AG5:AG25" si="13">AF5-Z5</f>
        <v>-1</v>
      </c>
      <c r="AH5" s="367">
        <f>AF5-$E5</f>
        <v>-4</v>
      </c>
      <c r="AI5" s="381">
        <v>17</v>
      </c>
      <c r="AJ5" s="382">
        <v>10</v>
      </c>
      <c r="AK5" s="382">
        <v>6</v>
      </c>
      <c r="AL5" s="363">
        <f t="shared" ref="AL5:AL24" si="14">SUM(AI5:AK5)</f>
        <v>33</v>
      </c>
      <c r="AM5" s="363">
        <f t="shared" ref="AM5:AM25" si="15">AL5-AF5</f>
        <v>0</v>
      </c>
      <c r="AN5" s="367">
        <f t="shared" ref="AN5:AN25" si="16">AL5-$E5</f>
        <v>-4</v>
      </c>
      <c r="AO5" s="381">
        <v>16</v>
      </c>
      <c r="AP5" s="382">
        <v>10</v>
      </c>
      <c r="AQ5" s="382">
        <v>6</v>
      </c>
      <c r="AR5" s="363">
        <f t="shared" ref="AR5:AR24" si="17">SUM(AO5:AQ5)</f>
        <v>32</v>
      </c>
      <c r="AS5" s="363">
        <f t="shared" ref="AS5:AS25" si="18">AR5-AL5</f>
        <v>-1</v>
      </c>
      <c r="AT5" s="367">
        <f t="shared" ref="AT5:AT25" si="19">AR5-$E5</f>
        <v>-5</v>
      </c>
      <c r="AU5" s="381">
        <v>15</v>
      </c>
      <c r="AV5" s="382">
        <v>10</v>
      </c>
      <c r="AW5" s="382">
        <v>6</v>
      </c>
      <c r="AX5" s="363">
        <f t="shared" ref="AX5:AX24" si="20">SUM(AU5:AW5)</f>
        <v>31</v>
      </c>
      <c r="AY5" s="363">
        <f t="shared" ref="AY5:AY25" si="21">AX5-AR5</f>
        <v>-1</v>
      </c>
      <c r="AZ5" s="367">
        <f t="shared" ref="AZ5:AZ25" si="22">AX5-$E5</f>
        <v>-6</v>
      </c>
      <c r="BA5" s="381">
        <v>15</v>
      </c>
      <c r="BB5" s="382">
        <v>10</v>
      </c>
      <c r="BC5" s="382">
        <v>6</v>
      </c>
      <c r="BD5" s="363">
        <f t="shared" ref="BD5:BD24" si="23">SUM(BA5:BC5)</f>
        <v>31</v>
      </c>
      <c r="BE5" s="363">
        <f t="shared" ref="BE5:BE25" si="24">BD5-AX5</f>
        <v>0</v>
      </c>
      <c r="BF5" s="367">
        <f t="shared" ref="BF5:BF25" si="25">BD5-$E5</f>
        <v>-6</v>
      </c>
      <c r="BG5" s="195"/>
    </row>
    <row r="6" spans="1:59">
      <c r="A6" s="180" t="s">
        <v>35</v>
      </c>
      <c r="B6" s="381">
        <v>20</v>
      </c>
      <c r="C6" s="383">
        <v>14</v>
      </c>
      <c r="D6" s="383">
        <v>7</v>
      </c>
      <c r="E6" s="364">
        <f t="shared" si="0"/>
        <v>41</v>
      </c>
      <c r="F6" s="381">
        <v>21</v>
      </c>
      <c r="G6" s="383">
        <v>13</v>
      </c>
      <c r="H6" s="383">
        <v>7</v>
      </c>
      <c r="I6" s="364">
        <f t="shared" si="1"/>
        <v>41</v>
      </c>
      <c r="J6" s="367">
        <f t="shared" si="2"/>
        <v>0</v>
      </c>
      <c r="K6" s="381">
        <v>20</v>
      </c>
      <c r="L6" s="383">
        <v>13</v>
      </c>
      <c r="M6" s="383">
        <v>7</v>
      </c>
      <c r="N6" s="364">
        <f t="shared" si="3"/>
        <v>40</v>
      </c>
      <c r="O6" s="367">
        <f t="shared" si="4"/>
        <v>-1</v>
      </c>
      <c r="P6" s="367">
        <f t="shared" si="5"/>
        <v>-1</v>
      </c>
      <c r="Q6" s="381">
        <v>20</v>
      </c>
      <c r="R6" s="383">
        <v>13</v>
      </c>
      <c r="S6" s="383">
        <v>6</v>
      </c>
      <c r="T6" s="364">
        <f t="shared" si="6"/>
        <v>39</v>
      </c>
      <c r="U6" s="367">
        <f t="shared" si="7"/>
        <v>-1</v>
      </c>
      <c r="V6" s="367">
        <f t="shared" si="8"/>
        <v>-2</v>
      </c>
      <c r="W6" s="381">
        <v>20</v>
      </c>
      <c r="X6" s="383">
        <v>12</v>
      </c>
      <c r="Y6" s="383">
        <v>7</v>
      </c>
      <c r="Z6" s="364">
        <f t="shared" si="9"/>
        <v>39</v>
      </c>
      <c r="AA6" s="367">
        <f t="shared" si="10"/>
        <v>0</v>
      </c>
      <c r="AB6" s="367">
        <f t="shared" si="11"/>
        <v>-2</v>
      </c>
      <c r="AC6" s="381">
        <v>19</v>
      </c>
      <c r="AD6" s="383">
        <v>11</v>
      </c>
      <c r="AE6" s="383">
        <v>7</v>
      </c>
      <c r="AF6" s="364">
        <f t="shared" si="12"/>
        <v>37</v>
      </c>
      <c r="AG6" s="367">
        <f t="shared" si="13"/>
        <v>-2</v>
      </c>
      <c r="AH6" s="367">
        <f t="shared" ref="AH6:AH25" si="26">AF6-$E6</f>
        <v>-4</v>
      </c>
      <c r="AI6" s="381">
        <v>19</v>
      </c>
      <c r="AJ6" s="383">
        <v>11</v>
      </c>
      <c r="AK6" s="383">
        <v>7</v>
      </c>
      <c r="AL6" s="364">
        <f t="shared" si="14"/>
        <v>37</v>
      </c>
      <c r="AM6" s="367">
        <f t="shared" si="15"/>
        <v>0</v>
      </c>
      <c r="AN6" s="367">
        <f t="shared" si="16"/>
        <v>-4</v>
      </c>
      <c r="AO6" s="381">
        <v>19</v>
      </c>
      <c r="AP6" s="383">
        <v>11</v>
      </c>
      <c r="AQ6" s="383">
        <v>7</v>
      </c>
      <c r="AR6" s="364">
        <f t="shared" si="17"/>
        <v>37</v>
      </c>
      <c r="AS6" s="367">
        <f t="shared" si="18"/>
        <v>0</v>
      </c>
      <c r="AT6" s="367">
        <f t="shared" si="19"/>
        <v>-4</v>
      </c>
      <c r="AU6" s="381">
        <v>18</v>
      </c>
      <c r="AV6" s="383">
        <v>11</v>
      </c>
      <c r="AW6" s="383">
        <v>7</v>
      </c>
      <c r="AX6" s="364">
        <f t="shared" si="20"/>
        <v>36</v>
      </c>
      <c r="AY6" s="367">
        <f t="shared" si="21"/>
        <v>-1</v>
      </c>
      <c r="AZ6" s="367">
        <f t="shared" si="22"/>
        <v>-5</v>
      </c>
      <c r="BA6" s="381">
        <v>18</v>
      </c>
      <c r="BB6" s="383">
        <v>11</v>
      </c>
      <c r="BC6" s="383">
        <v>7</v>
      </c>
      <c r="BD6" s="364">
        <f t="shared" si="23"/>
        <v>36</v>
      </c>
      <c r="BE6" s="367">
        <f t="shared" si="24"/>
        <v>0</v>
      </c>
      <c r="BF6" s="367">
        <f t="shared" si="25"/>
        <v>-5</v>
      </c>
      <c r="BG6" s="195"/>
    </row>
    <row r="7" spans="1:59">
      <c r="A7" s="180" t="s">
        <v>36</v>
      </c>
      <c r="B7" s="381">
        <v>43</v>
      </c>
      <c r="C7" s="383">
        <v>29</v>
      </c>
      <c r="D7" s="383">
        <v>11</v>
      </c>
      <c r="E7" s="364">
        <f t="shared" si="0"/>
        <v>83</v>
      </c>
      <c r="F7" s="381">
        <v>38</v>
      </c>
      <c r="G7" s="383">
        <v>29</v>
      </c>
      <c r="H7" s="383">
        <v>11</v>
      </c>
      <c r="I7" s="364">
        <f t="shared" si="1"/>
        <v>78</v>
      </c>
      <c r="J7" s="367">
        <f t="shared" si="2"/>
        <v>-5</v>
      </c>
      <c r="K7" s="381">
        <v>40</v>
      </c>
      <c r="L7" s="383">
        <v>29</v>
      </c>
      <c r="M7" s="383">
        <v>10</v>
      </c>
      <c r="N7" s="364">
        <f t="shared" si="3"/>
        <v>79</v>
      </c>
      <c r="O7" s="367">
        <f t="shared" si="4"/>
        <v>1</v>
      </c>
      <c r="P7" s="367">
        <f t="shared" si="5"/>
        <v>-4</v>
      </c>
      <c r="Q7" s="381">
        <v>40</v>
      </c>
      <c r="R7" s="383">
        <v>29</v>
      </c>
      <c r="S7" s="383">
        <v>10</v>
      </c>
      <c r="T7" s="364">
        <f t="shared" si="6"/>
        <v>79</v>
      </c>
      <c r="U7" s="367">
        <f t="shared" si="7"/>
        <v>0</v>
      </c>
      <c r="V7" s="367">
        <f t="shared" si="8"/>
        <v>-4</v>
      </c>
      <c r="W7" s="381">
        <v>38</v>
      </c>
      <c r="X7" s="383">
        <v>29</v>
      </c>
      <c r="Y7" s="383">
        <v>10</v>
      </c>
      <c r="Z7" s="364">
        <f t="shared" si="9"/>
        <v>77</v>
      </c>
      <c r="AA7" s="367">
        <f t="shared" si="10"/>
        <v>-2</v>
      </c>
      <c r="AB7" s="367">
        <f t="shared" si="11"/>
        <v>-6</v>
      </c>
      <c r="AC7" s="381">
        <v>33</v>
      </c>
      <c r="AD7" s="383">
        <v>28</v>
      </c>
      <c r="AE7" s="383">
        <v>10</v>
      </c>
      <c r="AF7" s="364">
        <f t="shared" si="12"/>
        <v>71</v>
      </c>
      <c r="AG7" s="367">
        <f t="shared" si="13"/>
        <v>-6</v>
      </c>
      <c r="AH7" s="367">
        <f t="shared" si="26"/>
        <v>-12</v>
      </c>
      <c r="AI7" s="381">
        <v>33</v>
      </c>
      <c r="AJ7" s="383">
        <v>28</v>
      </c>
      <c r="AK7" s="383">
        <v>10</v>
      </c>
      <c r="AL7" s="364">
        <f t="shared" si="14"/>
        <v>71</v>
      </c>
      <c r="AM7" s="367">
        <f t="shared" si="15"/>
        <v>0</v>
      </c>
      <c r="AN7" s="367">
        <f t="shared" si="16"/>
        <v>-12</v>
      </c>
      <c r="AO7" s="381">
        <v>33</v>
      </c>
      <c r="AP7" s="383">
        <v>28</v>
      </c>
      <c r="AQ7" s="383">
        <v>10</v>
      </c>
      <c r="AR7" s="364">
        <f t="shared" si="17"/>
        <v>71</v>
      </c>
      <c r="AS7" s="367">
        <f t="shared" si="18"/>
        <v>0</v>
      </c>
      <c r="AT7" s="367">
        <f t="shared" si="19"/>
        <v>-12</v>
      </c>
      <c r="AU7" s="381">
        <v>33</v>
      </c>
      <c r="AV7" s="383">
        <v>28</v>
      </c>
      <c r="AW7" s="383">
        <v>10</v>
      </c>
      <c r="AX7" s="364">
        <f t="shared" si="20"/>
        <v>71</v>
      </c>
      <c r="AY7" s="367">
        <f t="shared" si="21"/>
        <v>0</v>
      </c>
      <c r="AZ7" s="367">
        <f t="shared" si="22"/>
        <v>-12</v>
      </c>
      <c r="BA7" s="381">
        <v>33</v>
      </c>
      <c r="BB7" s="383">
        <v>28</v>
      </c>
      <c r="BC7" s="383">
        <v>12</v>
      </c>
      <c r="BD7" s="364">
        <f t="shared" si="23"/>
        <v>73</v>
      </c>
      <c r="BE7" s="367">
        <f t="shared" si="24"/>
        <v>2</v>
      </c>
      <c r="BF7" s="367">
        <f t="shared" si="25"/>
        <v>-10</v>
      </c>
      <c r="BG7" s="195"/>
    </row>
    <row r="8" spans="1:59">
      <c r="A8" s="180" t="s">
        <v>70</v>
      </c>
      <c r="B8" s="381">
        <v>15</v>
      </c>
      <c r="C8" s="383">
        <v>16</v>
      </c>
      <c r="D8" s="383">
        <v>9</v>
      </c>
      <c r="E8" s="364">
        <f t="shared" si="0"/>
        <v>40</v>
      </c>
      <c r="F8" s="381">
        <v>15</v>
      </c>
      <c r="G8" s="383">
        <v>16</v>
      </c>
      <c r="H8" s="383">
        <v>9</v>
      </c>
      <c r="I8" s="364">
        <f t="shared" si="1"/>
        <v>40</v>
      </c>
      <c r="J8" s="367">
        <f t="shared" si="2"/>
        <v>0</v>
      </c>
      <c r="K8" s="381">
        <v>16</v>
      </c>
      <c r="L8" s="383">
        <v>16</v>
      </c>
      <c r="M8" s="383">
        <v>9</v>
      </c>
      <c r="N8" s="364">
        <f t="shared" si="3"/>
        <v>41</v>
      </c>
      <c r="O8" s="367">
        <f t="shared" si="4"/>
        <v>1</v>
      </c>
      <c r="P8" s="367">
        <f t="shared" si="5"/>
        <v>1</v>
      </c>
      <c r="Q8" s="381">
        <v>16</v>
      </c>
      <c r="R8" s="383">
        <v>16</v>
      </c>
      <c r="S8" s="383">
        <v>9</v>
      </c>
      <c r="T8" s="364">
        <f t="shared" si="6"/>
        <v>41</v>
      </c>
      <c r="U8" s="367">
        <f t="shared" si="7"/>
        <v>0</v>
      </c>
      <c r="V8" s="367">
        <f t="shared" si="8"/>
        <v>1</v>
      </c>
      <c r="W8" s="381">
        <v>15</v>
      </c>
      <c r="X8" s="383">
        <v>16</v>
      </c>
      <c r="Y8" s="383">
        <v>9</v>
      </c>
      <c r="Z8" s="364">
        <f t="shared" si="9"/>
        <v>40</v>
      </c>
      <c r="AA8" s="367">
        <f t="shared" si="10"/>
        <v>-1</v>
      </c>
      <c r="AB8" s="367">
        <f t="shared" si="11"/>
        <v>0</v>
      </c>
      <c r="AC8" s="381">
        <v>15</v>
      </c>
      <c r="AD8" s="383">
        <v>16</v>
      </c>
      <c r="AE8" s="383">
        <v>9</v>
      </c>
      <c r="AF8" s="364">
        <f t="shared" si="12"/>
        <v>40</v>
      </c>
      <c r="AG8" s="367">
        <f t="shared" si="13"/>
        <v>0</v>
      </c>
      <c r="AH8" s="367">
        <f t="shared" si="26"/>
        <v>0</v>
      </c>
      <c r="AI8" s="381">
        <v>15</v>
      </c>
      <c r="AJ8" s="383">
        <v>16</v>
      </c>
      <c r="AK8" s="383">
        <v>9</v>
      </c>
      <c r="AL8" s="364">
        <f t="shared" si="14"/>
        <v>40</v>
      </c>
      <c r="AM8" s="367">
        <f t="shared" si="15"/>
        <v>0</v>
      </c>
      <c r="AN8" s="367">
        <f t="shared" si="16"/>
        <v>0</v>
      </c>
      <c r="AO8" s="381">
        <v>15</v>
      </c>
      <c r="AP8" s="383">
        <v>16</v>
      </c>
      <c r="AQ8" s="383">
        <v>8</v>
      </c>
      <c r="AR8" s="364">
        <f t="shared" si="17"/>
        <v>39</v>
      </c>
      <c r="AS8" s="367">
        <f t="shared" si="18"/>
        <v>-1</v>
      </c>
      <c r="AT8" s="367">
        <f t="shared" si="19"/>
        <v>-1</v>
      </c>
      <c r="AU8" s="381">
        <v>15</v>
      </c>
      <c r="AV8" s="383">
        <v>16</v>
      </c>
      <c r="AW8" s="383">
        <v>8</v>
      </c>
      <c r="AX8" s="364">
        <f t="shared" si="20"/>
        <v>39</v>
      </c>
      <c r="AY8" s="367">
        <f t="shared" si="21"/>
        <v>0</v>
      </c>
      <c r="AZ8" s="367">
        <f t="shared" si="22"/>
        <v>-1</v>
      </c>
      <c r="BA8" s="381">
        <v>15</v>
      </c>
      <c r="BB8" s="383">
        <v>16</v>
      </c>
      <c r="BC8" s="383">
        <v>8</v>
      </c>
      <c r="BD8" s="364">
        <f t="shared" si="23"/>
        <v>39</v>
      </c>
      <c r="BE8" s="367">
        <f t="shared" si="24"/>
        <v>0</v>
      </c>
      <c r="BF8" s="367">
        <f t="shared" si="25"/>
        <v>-1</v>
      </c>
      <c r="BG8" s="195"/>
    </row>
    <row r="9" spans="1:59">
      <c r="A9" s="181" t="s">
        <v>40</v>
      </c>
      <c r="B9" s="384">
        <v>26</v>
      </c>
      <c r="C9" s="384">
        <v>20</v>
      </c>
      <c r="D9" s="384">
        <v>15</v>
      </c>
      <c r="E9" s="365">
        <f t="shared" si="0"/>
        <v>61</v>
      </c>
      <c r="F9" s="384">
        <v>20</v>
      </c>
      <c r="G9" s="384">
        <v>19</v>
      </c>
      <c r="H9" s="384">
        <v>15</v>
      </c>
      <c r="I9" s="365">
        <f t="shared" si="1"/>
        <v>54</v>
      </c>
      <c r="J9" s="368">
        <f t="shared" si="2"/>
        <v>-7</v>
      </c>
      <c r="K9" s="384">
        <v>20</v>
      </c>
      <c r="L9" s="384">
        <v>19</v>
      </c>
      <c r="M9" s="384">
        <v>14</v>
      </c>
      <c r="N9" s="365">
        <f t="shared" si="3"/>
        <v>53</v>
      </c>
      <c r="O9" s="368">
        <f t="shared" si="4"/>
        <v>-1</v>
      </c>
      <c r="P9" s="368">
        <f t="shared" si="5"/>
        <v>-8</v>
      </c>
      <c r="Q9" s="384">
        <v>20</v>
      </c>
      <c r="R9" s="384">
        <v>19</v>
      </c>
      <c r="S9" s="384">
        <v>14</v>
      </c>
      <c r="T9" s="365">
        <f t="shared" si="6"/>
        <v>53</v>
      </c>
      <c r="U9" s="368">
        <f t="shared" si="7"/>
        <v>0</v>
      </c>
      <c r="V9" s="368">
        <f t="shared" si="8"/>
        <v>-8</v>
      </c>
      <c r="W9" s="384">
        <v>20</v>
      </c>
      <c r="X9" s="384">
        <v>17</v>
      </c>
      <c r="Y9" s="384">
        <v>15</v>
      </c>
      <c r="Z9" s="365">
        <f t="shared" si="9"/>
        <v>52</v>
      </c>
      <c r="AA9" s="368">
        <f t="shared" si="10"/>
        <v>-1</v>
      </c>
      <c r="AB9" s="368">
        <f t="shared" si="11"/>
        <v>-9</v>
      </c>
      <c r="AC9" s="384">
        <v>21</v>
      </c>
      <c r="AD9" s="384">
        <v>17</v>
      </c>
      <c r="AE9" s="384">
        <v>15</v>
      </c>
      <c r="AF9" s="365">
        <f t="shared" si="12"/>
        <v>53</v>
      </c>
      <c r="AG9" s="368">
        <f t="shared" si="13"/>
        <v>1</v>
      </c>
      <c r="AH9" s="368">
        <f t="shared" si="26"/>
        <v>-8</v>
      </c>
      <c r="AI9" s="384">
        <v>21</v>
      </c>
      <c r="AJ9" s="384">
        <v>17</v>
      </c>
      <c r="AK9" s="384">
        <v>15</v>
      </c>
      <c r="AL9" s="365">
        <f t="shared" si="14"/>
        <v>53</v>
      </c>
      <c r="AM9" s="368">
        <f t="shared" si="15"/>
        <v>0</v>
      </c>
      <c r="AN9" s="368">
        <f t="shared" si="16"/>
        <v>-8</v>
      </c>
      <c r="AO9" s="384">
        <v>20</v>
      </c>
      <c r="AP9" s="384">
        <v>17</v>
      </c>
      <c r="AQ9" s="384">
        <v>14</v>
      </c>
      <c r="AR9" s="365">
        <f t="shared" si="17"/>
        <v>51</v>
      </c>
      <c r="AS9" s="368">
        <f t="shared" si="18"/>
        <v>-2</v>
      </c>
      <c r="AT9" s="368">
        <f t="shared" si="19"/>
        <v>-10</v>
      </c>
      <c r="AU9" s="384">
        <v>20</v>
      </c>
      <c r="AV9" s="384">
        <v>17</v>
      </c>
      <c r="AW9" s="384">
        <v>14</v>
      </c>
      <c r="AX9" s="365">
        <f t="shared" si="20"/>
        <v>51</v>
      </c>
      <c r="AY9" s="368">
        <f t="shared" si="21"/>
        <v>0</v>
      </c>
      <c r="AZ9" s="368">
        <f t="shared" si="22"/>
        <v>-10</v>
      </c>
      <c r="BA9" s="384">
        <v>20</v>
      </c>
      <c r="BB9" s="384">
        <v>17</v>
      </c>
      <c r="BC9" s="384">
        <v>14</v>
      </c>
      <c r="BD9" s="365">
        <f t="shared" si="23"/>
        <v>51</v>
      </c>
      <c r="BE9" s="368">
        <f t="shared" si="24"/>
        <v>0</v>
      </c>
      <c r="BF9" s="368">
        <f t="shared" si="25"/>
        <v>-10</v>
      </c>
      <c r="BG9" s="195"/>
    </row>
    <row r="10" spans="1:59">
      <c r="A10" s="180" t="s">
        <v>41</v>
      </c>
      <c r="B10" s="381">
        <v>22</v>
      </c>
      <c r="C10" s="383">
        <v>11</v>
      </c>
      <c r="D10" s="383">
        <v>11</v>
      </c>
      <c r="E10" s="363">
        <f t="shared" si="0"/>
        <v>44</v>
      </c>
      <c r="F10" s="381">
        <v>22</v>
      </c>
      <c r="G10" s="383">
        <v>10</v>
      </c>
      <c r="H10" s="383">
        <v>12</v>
      </c>
      <c r="I10" s="364">
        <f t="shared" si="1"/>
        <v>44</v>
      </c>
      <c r="J10" s="367">
        <f t="shared" si="2"/>
        <v>0</v>
      </c>
      <c r="K10" s="381">
        <v>22</v>
      </c>
      <c r="L10" s="383">
        <v>10</v>
      </c>
      <c r="M10" s="383">
        <v>12</v>
      </c>
      <c r="N10" s="364">
        <f t="shared" si="3"/>
        <v>44</v>
      </c>
      <c r="O10" s="367">
        <f t="shared" si="4"/>
        <v>0</v>
      </c>
      <c r="P10" s="367">
        <f t="shared" si="5"/>
        <v>0</v>
      </c>
      <c r="Q10" s="381">
        <v>22</v>
      </c>
      <c r="R10" s="383">
        <v>10</v>
      </c>
      <c r="S10" s="383">
        <v>12</v>
      </c>
      <c r="T10" s="364">
        <f t="shared" si="6"/>
        <v>44</v>
      </c>
      <c r="U10" s="367">
        <f t="shared" si="7"/>
        <v>0</v>
      </c>
      <c r="V10" s="367">
        <f t="shared" si="8"/>
        <v>0</v>
      </c>
      <c r="W10" s="381">
        <v>21</v>
      </c>
      <c r="X10" s="383">
        <v>11</v>
      </c>
      <c r="Y10" s="383">
        <v>12</v>
      </c>
      <c r="Z10" s="364">
        <f t="shared" si="9"/>
        <v>44</v>
      </c>
      <c r="AA10" s="367">
        <f t="shared" si="10"/>
        <v>0</v>
      </c>
      <c r="AB10" s="367">
        <f t="shared" si="11"/>
        <v>0</v>
      </c>
      <c r="AC10" s="381">
        <v>20</v>
      </c>
      <c r="AD10" s="383">
        <v>11</v>
      </c>
      <c r="AE10" s="383">
        <v>12</v>
      </c>
      <c r="AF10" s="364">
        <f t="shared" si="12"/>
        <v>43</v>
      </c>
      <c r="AG10" s="367">
        <f t="shared" si="13"/>
        <v>-1</v>
      </c>
      <c r="AH10" s="367">
        <f t="shared" si="26"/>
        <v>-1</v>
      </c>
      <c r="AI10" s="381">
        <v>21</v>
      </c>
      <c r="AJ10" s="383">
        <v>11</v>
      </c>
      <c r="AK10" s="383">
        <v>12</v>
      </c>
      <c r="AL10" s="364">
        <f t="shared" si="14"/>
        <v>44</v>
      </c>
      <c r="AM10" s="367">
        <f t="shared" si="15"/>
        <v>1</v>
      </c>
      <c r="AN10" s="367">
        <f t="shared" si="16"/>
        <v>0</v>
      </c>
      <c r="AO10" s="381">
        <v>21</v>
      </c>
      <c r="AP10" s="383">
        <v>11</v>
      </c>
      <c r="AQ10" s="383">
        <v>12</v>
      </c>
      <c r="AR10" s="364">
        <f t="shared" si="17"/>
        <v>44</v>
      </c>
      <c r="AS10" s="367">
        <f t="shared" si="18"/>
        <v>0</v>
      </c>
      <c r="AT10" s="367">
        <f t="shared" si="19"/>
        <v>0</v>
      </c>
      <c r="AU10" s="381">
        <v>21</v>
      </c>
      <c r="AV10" s="383">
        <v>11</v>
      </c>
      <c r="AW10" s="383">
        <v>12</v>
      </c>
      <c r="AX10" s="364">
        <f t="shared" si="20"/>
        <v>44</v>
      </c>
      <c r="AY10" s="367">
        <f t="shared" si="21"/>
        <v>0</v>
      </c>
      <c r="AZ10" s="367">
        <f t="shared" si="22"/>
        <v>0</v>
      </c>
      <c r="BA10" s="381">
        <v>21</v>
      </c>
      <c r="BB10" s="383">
        <v>11</v>
      </c>
      <c r="BC10" s="383">
        <v>12</v>
      </c>
      <c r="BD10" s="364">
        <f t="shared" si="23"/>
        <v>44</v>
      </c>
      <c r="BE10" s="367">
        <f t="shared" si="24"/>
        <v>0</v>
      </c>
      <c r="BF10" s="367">
        <f t="shared" si="25"/>
        <v>0</v>
      </c>
      <c r="BG10" s="195"/>
    </row>
    <row r="11" spans="1:59">
      <c r="A11" s="180" t="s">
        <v>42</v>
      </c>
      <c r="B11" s="381">
        <v>40</v>
      </c>
      <c r="C11" s="383">
        <v>23</v>
      </c>
      <c r="D11" s="383">
        <v>15</v>
      </c>
      <c r="E11" s="364">
        <f t="shared" si="0"/>
        <v>78</v>
      </c>
      <c r="F11" s="381">
        <v>39</v>
      </c>
      <c r="G11" s="383">
        <v>22</v>
      </c>
      <c r="H11" s="383">
        <v>15</v>
      </c>
      <c r="I11" s="364">
        <f t="shared" si="1"/>
        <v>76</v>
      </c>
      <c r="J11" s="367">
        <f t="shared" si="2"/>
        <v>-2</v>
      </c>
      <c r="K11" s="381">
        <v>38</v>
      </c>
      <c r="L11" s="383">
        <v>21</v>
      </c>
      <c r="M11" s="383">
        <v>15</v>
      </c>
      <c r="N11" s="364">
        <f t="shared" si="3"/>
        <v>74</v>
      </c>
      <c r="O11" s="367">
        <f t="shared" si="4"/>
        <v>-2</v>
      </c>
      <c r="P11" s="367">
        <f t="shared" si="5"/>
        <v>-4</v>
      </c>
      <c r="Q11" s="381">
        <v>36</v>
      </c>
      <c r="R11" s="383">
        <v>21</v>
      </c>
      <c r="S11" s="383">
        <v>15</v>
      </c>
      <c r="T11" s="364">
        <f t="shared" si="6"/>
        <v>72</v>
      </c>
      <c r="U11" s="367">
        <f t="shared" si="7"/>
        <v>-2</v>
      </c>
      <c r="V11" s="367">
        <f t="shared" si="8"/>
        <v>-6</v>
      </c>
      <c r="W11" s="381">
        <v>34</v>
      </c>
      <c r="X11" s="383">
        <v>22</v>
      </c>
      <c r="Y11" s="383">
        <v>15</v>
      </c>
      <c r="Z11" s="364">
        <f t="shared" si="9"/>
        <v>71</v>
      </c>
      <c r="AA11" s="367">
        <f t="shared" si="10"/>
        <v>-1</v>
      </c>
      <c r="AB11" s="367">
        <f t="shared" si="11"/>
        <v>-7</v>
      </c>
      <c r="AC11" s="381">
        <v>34</v>
      </c>
      <c r="AD11" s="383">
        <v>20</v>
      </c>
      <c r="AE11" s="383">
        <v>15</v>
      </c>
      <c r="AF11" s="364">
        <f t="shared" si="12"/>
        <v>69</v>
      </c>
      <c r="AG11" s="367">
        <f t="shared" si="13"/>
        <v>-2</v>
      </c>
      <c r="AH11" s="367">
        <f t="shared" si="26"/>
        <v>-9</v>
      </c>
      <c r="AI11" s="381">
        <v>34</v>
      </c>
      <c r="AJ11" s="383">
        <v>20</v>
      </c>
      <c r="AK11" s="383">
        <v>15</v>
      </c>
      <c r="AL11" s="364">
        <f t="shared" si="14"/>
        <v>69</v>
      </c>
      <c r="AM11" s="367">
        <f t="shared" si="15"/>
        <v>0</v>
      </c>
      <c r="AN11" s="367">
        <f t="shared" si="16"/>
        <v>-9</v>
      </c>
      <c r="AO11" s="381">
        <v>34</v>
      </c>
      <c r="AP11" s="383">
        <v>20</v>
      </c>
      <c r="AQ11" s="383">
        <v>15</v>
      </c>
      <c r="AR11" s="364">
        <f t="shared" si="17"/>
        <v>69</v>
      </c>
      <c r="AS11" s="367">
        <f t="shared" si="18"/>
        <v>0</v>
      </c>
      <c r="AT11" s="367">
        <f t="shared" si="19"/>
        <v>-9</v>
      </c>
      <c r="AU11" s="381">
        <v>34</v>
      </c>
      <c r="AV11" s="383">
        <v>20</v>
      </c>
      <c r="AW11" s="383">
        <v>15</v>
      </c>
      <c r="AX11" s="364">
        <f t="shared" si="20"/>
        <v>69</v>
      </c>
      <c r="AY11" s="367">
        <f t="shared" si="21"/>
        <v>0</v>
      </c>
      <c r="AZ11" s="367">
        <f t="shared" si="22"/>
        <v>-9</v>
      </c>
      <c r="BA11" s="381">
        <v>35</v>
      </c>
      <c r="BB11" s="383">
        <v>20</v>
      </c>
      <c r="BC11" s="383">
        <v>15</v>
      </c>
      <c r="BD11" s="364">
        <f t="shared" si="23"/>
        <v>70</v>
      </c>
      <c r="BE11" s="367">
        <f t="shared" si="24"/>
        <v>1</v>
      </c>
      <c r="BF11" s="367">
        <f t="shared" si="25"/>
        <v>-8</v>
      </c>
      <c r="BG11" s="195"/>
    </row>
    <row r="12" spans="1:59">
      <c r="A12" s="358" t="s">
        <v>152</v>
      </c>
      <c r="B12" s="381">
        <v>1</v>
      </c>
      <c r="C12" s="383"/>
      <c r="D12" s="383"/>
      <c r="E12" s="364">
        <f t="shared" si="0"/>
        <v>1</v>
      </c>
      <c r="F12" s="381">
        <v>1</v>
      </c>
      <c r="G12" s="383">
        <v>0</v>
      </c>
      <c r="H12" s="383">
        <v>0</v>
      </c>
      <c r="I12" s="364">
        <f t="shared" si="1"/>
        <v>1</v>
      </c>
      <c r="J12" s="367">
        <f t="shared" si="2"/>
        <v>0</v>
      </c>
      <c r="K12" s="381">
        <v>10</v>
      </c>
      <c r="L12" s="383">
        <v>0</v>
      </c>
      <c r="M12" s="383">
        <v>0</v>
      </c>
      <c r="N12" s="364">
        <f t="shared" si="3"/>
        <v>10</v>
      </c>
      <c r="O12" s="367">
        <f t="shared" si="4"/>
        <v>9</v>
      </c>
      <c r="P12" s="367">
        <f t="shared" si="5"/>
        <v>9</v>
      </c>
      <c r="Q12" s="381">
        <v>11</v>
      </c>
      <c r="R12" s="383">
        <v>0</v>
      </c>
      <c r="S12" s="383">
        <v>0</v>
      </c>
      <c r="T12" s="364">
        <f t="shared" si="6"/>
        <v>11</v>
      </c>
      <c r="U12" s="367">
        <f t="shared" si="7"/>
        <v>1</v>
      </c>
      <c r="V12" s="367">
        <f t="shared" si="8"/>
        <v>10</v>
      </c>
      <c r="W12" s="381">
        <v>8</v>
      </c>
      <c r="X12" s="383">
        <v>1</v>
      </c>
      <c r="Y12" s="383">
        <v>0</v>
      </c>
      <c r="Z12" s="364">
        <f t="shared" si="9"/>
        <v>9</v>
      </c>
      <c r="AA12" s="367">
        <f t="shared" si="10"/>
        <v>-2</v>
      </c>
      <c r="AB12" s="367">
        <f t="shared" si="11"/>
        <v>8</v>
      </c>
      <c r="AC12" s="381">
        <v>12</v>
      </c>
      <c r="AD12" s="383">
        <v>1</v>
      </c>
      <c r="AE12" s="383">
        <v>0</v>
      </c>
      <c r="AF12" s="364">
        <f t="shared" si="12"/>
        <v>13</v>
      </c>
      <c r="AG12" s="367">
        <f t="shared" si="13"/>
        <v>4</v>
      </c>
      <c r="AH12" s="367">
        <f t="shared" si="26"/>
        <v>12</v>
      </c>
      <c r="AI12" s="381">
        <v>12</v>
      </c>
      <c r="AJ12" s="383">
        <v>1</v>
      </c>
      <c r="AK12" s="383">
        <v>0</v>
      </c>
      <c r="AL12" s="364">
        <f t="shared" si="14"/>
        <v>13</v>
      </c>
      <c r="AM12" s="367">
        <f t="shared" si="15"/>
        <v>0</v>
      </c>
      <c r="AN12" s="367">
        <f t="shared" si="16"/>
        <v>12</v>
      </c>
      <c r="AO12" s="381">
        <v>14</v>
      </c>
      <c r="AP12" s="383">
        <v>1</v>
      </c>
      <c r="AQ12" s="383">
        <v>0</v>
      </c>
      <c r="AR12" s="364">
        <f t="shared" si="17"/>
        <v>15</v>
      </c>
      <c r="AS12" s="367">
        <f t="shared" si="18"/>
        <v>2</v>
      </c>
      <c r="AT12" s="367">
        <f t="shared" si="19"/>
        <v>14</v>
      </c>
      <c r="AU12" s="381">
        <v>13</v>
      </c>
      <c r="AV12" s="383">
        <v>1</v>
      </c>
      <c r="AW12" s="383">
        <v>0</v>
      </c>
      <c r="AX12" s="364">
        <f t="shared" si="20"/>
        <v>14</v>
      </c>
      <c r="AY12" s="367">
        <f t="shared" si="21"/>
        <v>-1</v>
      </c>
      <c r="AZ12" s="367">
        <f t="shared" si="22"/>
        <v>13</v>
      </c>
      <c r="BA12" s="381">
        <v>18</v>
      </c>
      <c r="BB12" s="383">
        <v>1</v>
      </c>
      <c r="BC12" s="383">
        <v>0</v>
      </c>
      <c r="BD12" s="364">
        <f t="shared" si="23"/>
        <v>19</v>
      </c>
      <c r="BE12" s="367">
        <f t="shared" si="24"/>
        <v>5</v>
      </c>
      <c r="BF12" s="367">
        <f t="shared" si="25"/>
        <v>18</v>
      </c>
      <c r="BG12" s="195"/>
    </row>
    <row r="13" spans="1:59">
      <c r="A13" s="180" t="s">
        <v>43</v>
      </c>
      <c r="B13" s="381">
        <v>12</v>
      </c>
      <c r="C13" s="383">
        <v>11</v>
      </c>
      <c r="D13" s="383">
        <v>8</v>
      </c>
      <c r="E13" s="364">
        <f t="shared" si="0"/>
        <v>31</v>
      </c>
      <c r="F13" s="381">
        <v>12</v>
      </c>
      <c r="G13" s="383">
        <v>11</v>
      </c>
      <c r="H13" s="383">
        <v>8</v>
      </c>
      <c r="I13" s="364">
        <f t="shared" si="1"/>
        <v>31</v>
      </c>
      <c r="J13" s="367">
        <f t="shared" si="2"/>
        <v>0</v>
      </c>
      <c r="K13" s="381">
        <v>12</v>
      </c>
      <c r="L13" s="383">
        <v>11</v>
      </c>
      <c r="M13" s="383">
        <v>8</v>
      </c>
      <c r="N13" s="364">
        <f t="shared" si="3"/>
        <v>31</v>
      </c>
      <c r="O13" s="367">
        <f t="shared" si="4"/>
        <v>0</v>
      </c>
      <c r="P13" s="367">
        <f t="shared" si="5"/>
        <v>0</v>
      </c>
      <c r="Q13" s="381">
        <v>12</v>
      </c>
      <c r="R13" s="383">
        <v>11</v>
      </c>
      <c r="S13" s="383">
        <v>8</v>
      </c>
      <c r="T13" s="364">
        <f t="shared" si="6"/>
        <v>31</v>
      </c>
      <c r="U13" s="367">
        <f t="shared" si="7"/>
        <v>0</v>
      </c>
      <c r="V13" s="367">
        <f t="shared" si="8"/>
        <v>0</v>
      </c>
      <c r="W13" s="381">
        <v>11</v>
      </c>
      <c r="X13" s="383">
        <v>11</v>
      </c>
      <c r="Y13" s="383">
        <v>9</v>
      </c>
      <c r="Z13" s="364">
        <f t="shared" si="9"/>
        <v>31</v>
      </c>
      <c r="AA13" s="367">
        <f t="shared" si="10"/>
        <v>0</v>
      </c>
      <c r="AB13" s="367">
        <f t="shared" si="11"/>
        <v>0</v>
      </c>
      <c r="AC13" s="381">
        <v>13</v>
      </c>
      <c r="AD13" s="383">
        <v>11</v>
      </c>
      <c r="AE13" s="383">
        <v>9</v>
      </c>
      <c r="AF13" s="364">
        <f t="shared" si="12"/>
        <v>33</v>
      </c>
      <c r="AG13" s="367">
        <f t="shared" si="13"/>
        <v>2</v>
      </c>
      <c r="AH13" s="367">
        <f t="shared" si="26"/>
        <v>2</v>
      </c>
      <c r="AI13" s="381">
        <v>13</v>
      </c>
      <c r="AJ13" s="383">
        <v>11</v>
      </c>
      <c r="AK13" s="383">
        <v>9</v>
      </c>
      <c r="AL13" s="364">
        <f t="shared" si="14"/>
        <v>33</v>
      </c>
      <c r="AM13" s="367">
        <f t="shared" si="15"/>
        <v>0</v>
      </c>
      <c r="AN13" s="367">
        <f t="shared" si="16"/>
        <v>2</v>
      </c>
      <c r="AO13" s="381">
        <v>13</v>
      </c>
      <c r="AP13" s="383">
        <v>11</v>
      </c>
      <c r="AQ13" s="383">
        <v>9</v>
      </c>
      <c r="AR13" s="364">
        <f t="shared" si="17"/>
        <v>33</v>
      </c>
      <c r="AS13" s="367">
        <f t="shared" si="18"/>
        <v>0</v>
      </c>
      <c r="AT13" s="367">
        <f t="shared" si="19"/>
        <v>2</v>
      </c>
      <c r="AU13" s="381">
        <v>13</v>
      </c>
      <c r="AV13" s="383">
        <v>11</v>
      </c>
      <c r="AW13" s="383">
        <v>9</v>
      </c>
      <c r="AX13" s="364">
        <f t="shared" si="20"/>
        <v>33</v>
      </c>
      <c r="AY13" s="367">
        <f t="shared" si="21"/>
        <v>0</v>
      </c>
      <c r="AZ13" s="367">
        <f t="shared" si="22"/>
        <v>2</v>
      </c>
      <c r="BA13" s="381">
        <v>13</v>
      </c>
      <c r="BB13" s="383">
        <v>11</v>
      </c>
      <c r="BC13" s="383">
        <v>9</v>
      </c>
      <c r="BD13" s="364">
        <f t="shared" si="23"/>
        <v>33</v>
      </c>
      <c r="BE13" s="367">
        <f t="shared" si="24"/>
        <v>0</v>
      </c>
      <c r="BF13" s="367">
        <f t="shared" si="25"/>
        <v>2</v>
      </c>
      <c r="BG13" s="195"/>
    </row>
    <row r="14" spans="1:59">
      <c r="A14" s="181" t="s">
        <v>148</v>
      </c>
      <c r="B14" s="384">
        <v>23</v>
      </c>
      <c r="C14" s="384">
        <v>12</v>
      </c>
      <c r="D14" s="384">
        <v>11</v>
      </c>
      <c r="E14" s="365">
        <f t="shared" si="0"/>
        <v>46</v>
      </c>
      <c r="F14" s="384">
        <v>25</v>
      </c>
      <c r="G14" s="384">
        <v>12</v>
      </c>
      <c r="H14" s="384">
        <v>11</v>
      </c>
      <c r="I14" s="365">
        <f t="shared" si="1"/>
        <v>48</v>
      </c>
      <c r="J14" s="368">
        <f t="shared" si="2"/>
        <v>2</v>
      </c>
      <c r="K14" s="384">
        <v>24</v>
      </c>
      <c r="L14" s="384">
        <v>12</v>
      </c>
      <c r="M14" s="384">
        <v>11</v>
      </c>
      <c r="N14" s="365">
        <f t="shared" si="3"/>
        <v>47</v>
      </c>
      <c r="O14" s="368">
        <f t="shared" si="4"/>
        <v>-1</v>
      </c>
      <c r="P14" s="368">
        <f t="shared" si="5"/>
        <v>1</v>
      </c>
      <c r="Q14" s="384">
        <v>24</v>
      </c>
      <c r="R14" s="384">
        <v>12</v>
      </c>
      <c r="S14" s="384">
        <v>11</v>
      </c>
      <c r="T14" s="365">
        <f t="shared" si="6"/>
        <v>47</v>
      </c>
      <c r="U14" s="368">
        <f t="shared" si="7"/>
        <v>0</v>
      </c>
      <c r="V14" s="368">
        <f t="shared" si="8"/>
        <v>1</v>
      </c>
      <c r="W14" s="384">
        <v>23</v>
      </c>
      <c r="X14" s="384">
        <v>12</v>
      </c>
      <c r="Y14" s="384">
        <v>11</v>
      </c>
      <c r="Z14" s="365">
        <f t="shared" si="9"/>
        <v>46</v>
      </c>
      <c r="AA14" s="368">
        <f t="shared" si="10"/>
        <v>-1</v>
      </c>
      <c r="AB14" s="368">
        <f t="shared" si="11"/>
        <v>0</v>
      </c>
      <c r="AC14" s="384">
        <v>22</v>
      </c>
      <c r="AD14" s="384">
        <v>12</v>
      </c>
      <c r="AE14" s="384">
        <v>11</v>
      </c>
      <c r="AF14" s="365">
        <f t="shared" si="12"/>
        <v>45</v>
      </c>
      <c r="AG14" s="368">
        <f t="shared" si="13"/>
        <v>-1</v>
      </c>
      <c r="AH14" s="368">
        <f t="shared" si="26"/>
        <v>-1</v>
      </c>
      <c r="AI14" s="384">
        <v>22</v>
      </c>
      <c r="AJ14" s="384">
        <v>12</v>
      </c>
      <c r="AK14" s="384">
        <v>11</v>
      </c>
      <c r="AL14" s="365">
        <f t="shared" si="14"/>
        <v>45</v>
      </c>
      <c r="AM14" s="368">
        <f t="shared" si="15"/>
        <v>0</v>
      </c>
      <c r="AN14" s="368">
        <f t="shared" si="16"/>
        <v>-1</v>
      </c>
      <c r="AO14" s="384">
        <v>22</v>
      </c>
      <c r="AP14" s="384">
        <v>12</v>
      </c>
      <c r="AQ14" s="384">
        <v>11</v>
      </c>
      <c r="AR14" s="365">
        <f t="shared" si="17"/>
        <v>45</v>
      </c>
      <c r="AS14" s="368">
        <f t="shared" si="18"/>
        <v>0</v>
      </c>
      <c r="AT14" s="368">
        <f t="shared" si="19"/>
        <v>-1</v>
      </c>
      <c r="AU14" s="384">
        <v>21</v>
      </c>
      <c r="AV14" s="384">
        <v>12</v>
      </c>
      <c r="AW14" s="384">
        <v>11</v>
      </c>
      <c r="AX14" s="365">
        <f t="shared" si="20"/>
        <v>44</v>
      </c>
      <c r="AY14" s="368">
        <f t="shared" si="21"/>
        <v>-1</v>
      </c>
      <c r="AZ14" s="368">
        <f t="shared" si="22"/>
        <v>-2</v>
      </c>
      <c r="BA14" s="384">
        <v>21</v>
      </c>
      <c r="BB14" s="384">
        <v>12</v>
      </c>
      <c r="BC14" s="384">
        <v>11</v>
      </c>
      <c r="BD14" s="365">
        <f t="shared" si="23"/>
        <v>44</v>
      </c>
      <c r="BE14" s="368">
        <f t="shared" si="24"/>
        <v>0</v>
      </c>
      <c r="BF14" s="368">
        <f t="shared" si="25"/>
        <v>-2</v>
      </c>
      <c r="BG14" s="195"/>
    </row>
    <row r="15" spans="1:59">
      <c r="A15" s="180" t="s">
        <v>44</v>
      </c>
      <c r="B15" s="381">
        <v>20</v>
      </c>
      <c r="C15" s="383">
        <v>11</v>
      </c>
      <c r="D15" s="383">
        <v>11</v>
      </c>
      <c r="E15" s="363">
        <f t="shared" si="0"/>
        <v>42</v>
      </c>
      <c r="F15" s="381">
        <v>21</v>
      </c>
      <c r="G15" s="383">
        <v>10</v>
      </c>
      <c r="H15" s="383">
        <v>8</v>
      </c>
      <c r="I15" s="364">
        <f t="shared" si="1"/>
        <v>39</v>
      </c>
      <c r="J15" s="367">
        <f t="shared" si="2"/>
        <v>-3</v>
      </c>
      <c r="K15" s="381">
        <v>21</v>
      </c>
      <c r="L15" s="383">
        <v>10</v>
      </c>
      <c r="M15" s="383">
        <v>8</v>
      </c>
      <c r="N15" s="364">
        <f t="shared" si="3"/>
        <v>39</v>
      </c>
      <c r="O15" s="367">
        <f t="shared" si="4"/>
        <v>0</v>
      </c>
      <c r="P15" s="367">
        <f t="shared" si="5"/>
        <v>-3</v>
      </c>
      <c r="Q15" s="381">
        <v>21</v>
      </c>
      <c r="R15" s="383">
        <v>10</v>
      </c>
      <c r="S15" s="383">
        <v>8</v>
      </c>
      <c r="T15" s="364">
        <f t="shared" si="6"/>
        <v>39</v>
      </c>
      <c r="U15" s="367">
        <f t="shared" si="7"/>
        <v>0</v>
      </c>
      <c r="V15" s="367">
        <f t="shared" si="8"/>
        <v>-3</v>
      </c>
      <c r="W15" s="381">
        <v>19</v>
      </c>
      <c r="X15" s="383">
        <v>11</v>
      </c>
      <c r="Y15" s="383">
        <v>8</v>
      </c>
      <c r="Z15" s="364">
        <f t="shared" si="9"/>
        <v>38</v>
      </c>
      <c r="AA15" s="367">
        <f t="shared" si="10"/>
        <v>-1</v>
      </c>
      <c r="AB15" s="367">
        <f t="shared" si="11"/>
        <v>-4</v>
      </c>
      <c r="AC15" s="381">
        <v>20</v>
      </c>
      <c r="AD15" s="383">
        <v>11</v>
      </c>
      <c r="AE15" s="383">
        <v>8</v>
      </c>
      <c r="AF15" s="364">
        <f t="shared" si="12"/>
        <v>39</v>
      </c>
      <c r="AG15" s="367">
        <f t="shared" si="13"/>
        <v>1</v>
      </c>
      <c r="AH15" s="367">
        <f t="shared" si="26"/>
        <v>-3</v>
      </c>
      <c r="AI15" s="381">
        <v>19</v>
      </c>
      <c r="AJ15" s="383">
        <v>11</v>
      </c>
      <c r="AK15" s="383">
        <v>8</v>
      </c>
      <c r="AL15" s="364">
        <f t="shared" si="14"/>
        <v>38</v>
      </c>
      <c r="AM15" s="367">
        <f t="shared" si="15"/>
        <v>-1</v>
      </c>
      <c r="AN15" s="367">
        <f t="shared" si="16"/>
        <v>-4</v>
      </c>
      <c r="AO15" s="381">
        <v>19</v>
      </c>
      <c r="AP15" s="383">
        <v>11</v>
      </c>
      <c r="AQ15" s="383">
        <v>8</v>
      </c>
      <c r="AR15" s="364">
        <f t="shared" si="17"/>
        <v>38</v>
      </c>
      <c r="AS15" s="367">
        <f t="shared" si="18"/>
        <v>0</v>
      </c>
      <c r="AT15" s="367">
        <f t="shared" si="19"/>
        <v>-4</v>
      </c>
      <c r="AU15" s="381">
        <v>19</v>
      </c>
      <c r="AV15" s="383">
        <v>11</v>
      </c>
      <c r="AW15" s="383">
        <v>7</v>
      </c>
      <c r="AX15" s="364">
        <f t="shared" si="20"/>
        <v>37</v>
      </c>
      <c r="AY15" s="367">
        <f t="shared" si="21"/>
        <v>-1</v>
      </c>
      <c r="AZ15" s="367">
        <f t="shared" si="22"/>
        <v>-5</v>
      </c>
      <c r="BA15" s="381">
        <v>19</v>
      </c>
      <c r="BB15" s="383">
        <v>11</v>
      </c>
      <c r="BC15" s="383">
        <v>7</v>
      </c>
      <c r="BD15" s="364">
        <f t="shared" si="23"/>
        <v>37</v>
      </c>
      <c r="BE15" s="367">
        <f t="shared" si="24"/>
        <v>0</v>
      </c>
      <c r="BF15" s="367">
        <f t="shared" si="25"/>
        <v>-5</v>
      </c>
      <c r="BG15" s="195"/>
    </row>
    <row r="16" spans="1:59">
      <c r="A16" s="180" t="s">
        <v>45</v>
      </c>
      <c r="B16" s="381">
        <v>13</v>
      </c>
      <c r="C16" s="383">
        <v>8</v>
      </c>
      <c r="D16" s="383">
        <v>8</v>
      </c>
      <c r="E16" s="364">
        <f t="shared" si="0"/>
        <v>29</v>
      </c>
      <c r="F16" s="381">
        <v>11</v>
      </c>
      <c r="G16" s="383">
        <v>8</v>
      </c>
      <c r="H16" s="383">
        <v>8</v>
      </c>
      <c r="I16" s="364">
        <f t="shared" si="1"/>
        <v>27</v>
      </c>
      <c r="J16" s="367">
        <f t="shared" si="2"/>
        <v>-2</v>
      </c>
      <c r="K16" s="381">
        <v>10</v>
      </c>
      <c r="L16" s="383">
        <v>8</v>
      </c>
      <c r="M16" s="383">
        <v>8</v>
      </c>
      <c r="N16" s="364">
        <f t="shared" si="3"/>
        <v>26</v>
      </c>
      <c r="O16" s="367">
        <f t="shared" si="4"/>
        <v>-1</v>
      </c>
      <c r="P16" s="367">
        <f t="shared" si="5"/>
        <v>-3</v>
      </c>
      <c r="Q16" s="381">
        <v>10</v>
      </c>
      <c r="R16" s="383">
        <v>8</v>
      </c>
      <c r="S16" s="383">
        <v>8</v>
      </c>
      <c r="T16" s="364">
        <f t="shared" si="6"/>
        <v>26</v>
      </c>
      <c r="U16" s="367">
        <f t="shared" si="7"/>
        <v>0</v>
      </c>
      <c r="V16" s="367">
        <f t="shared" si="8"/>
        <v>-3</v>
      </c>
      <c r="W16" s="381">
        <v>10</v>
      </c>
      <c r="X16" s="383">
        <v>8</v>
      </c>
      <c r="Y16" s="383">
        <v>8</v>
      </c>
      <c r="Z16" s="364">
        <f t="shared" si="9"/>
        <v>26</v>
      </c>
      <c r="AA16" s="367">
        <f t="shared" si="10"/>
        <v>0</v>
      </c>
      <c r="AB16" s="367">
        <f t="shared" si="11"/>
        <v>-3</v>
      </c>
      <c r="AC16" s="381">
        <v>8</v>
      </c>
      <c r="AD16" s="383">
        <v>8</v>
      </c>
      <c r="AE16" s="383">
        <v>8</v>
      </c>
      <c r="AF16" s="364">
        <f t="shared" si="12"/>
        <v>24</v>
      </c>
      <c r="AG16" s="367">
        <f t="shared" si="13"/>
        <v>-2</v>
      </c>
      <c r="AH16" s="367">
        <f t="shared" si="26"/>
        <v>-5</v>
      </c>
      <c r="AI16" s="381">
        <v>8</v>
      </c>
      <c r="AJ16" s="383">
        <v>8</v>
      </c>
      <c r="AK16" s="383">
        <v>8</v>
      </c>
      <c r="AL16" s="364">
        <f t="shared" si="14"/>
        <v>24</v>
      </c>
      <c r="AM16" s="367">
        <f t="shared" si="15"/>
        <v>0</v>
      </c>
      <c r="AN16" s="367">
        <f t="shared" si="16"/>
        <v>-5</v>
      </c>
      <c r="AO16" s="381">
        <v>8</v>
      </c>
      <c r="AP16" s="383">
        <v>8</v>
      </c>
      <c r="AQ16" s="383">
        <v>8</v>
      </c>
      <c r="AR16" s="364">
        <f t="shared" si="17"/>
        <v>24</v>
      </c>
      <c r="AS16" s="367">
        <f t="shared" si="18"/>
        <v>0</v>
      </c>
      <c r="AT16" s="367">
        <f t="shared" si="19"/>
        <v>-5</v>
      </c>
      <c r="AU16" s="381">
        <v>8</v>
      </c>
      <c r="AV16" s="383">
        <v>8</v>
      </c>
      <c r="AW16" s="383">
        <v>8</v>
      </c>
      <c r="AX16" s="364">
        <f t="shared" si="20"/>
        <v>24</v>
      </c>
      <c r="AY16" s="367">
        <f t="shared" si="21"/>
        <v>0</v>
      </c>
      <c r="AZ16" s="367">
        <f t="shared" si="22"/>
        <v>-5</v>
      </c>
      <c r="BA16" s="381">
        <v>8</v>
      </c>
      <c r="BB16" s="383">
        <v>8</v>
      </c>
      <c r="BC16" s="383">
        <v>8</v>
      </c>
      <c r="BD16" s="364">
        <f t="shared" si="23"/>
        <v>24</v>
      </c>
      <c r="BE16" s="367">
        <f t="shared" si="24"/>
        <v>0</v>
      </c>
      <c r="BF16" s="367">
        <f t="shared" si="25"/>
        <v>-5</v>
      </c>
      <c r="BG16" s="195"/>
    </row>
    <row r="17" spans="1:59">
      <c r="A17" s="180" t="s">
        <v>168</v>
      </c>
      <c r="B17" s="381">
        <v>10</v>
      </c>
      <c r="C17" s="383">
        <v>15</v>
      </c>
      <c r="D17" s="383">
        <v>8</v>
      </c>
      <c r="E17" s="364">
        <f t="shared" si="0"/>
        <v>33</v>
      </c>
      <c r="F17" s="381">
        <v>9</v>
      </c>
      <c r="G17" s="383">
        <v>15</v>
      </c>
      <c r="H17" s="383">
        <v>8</v>
      </c>
      <c r="I17" s="364">
        <f t="shared" si="1"/>
        <v>32</v>
      </c>
      <c r="J17" s="367">
        <f t="shared" si="2"/>
        <v>-1</v>
      </c>
      <c r="K17" s="381">
        <v>9</v>
      </c>
      <c r="L17" s="383">
        <v>15</v>
      </c>
      <c r="M17" s="383">
        <v>8</v>
      </c>
      <c r="N17" s="364">
        <f t="shared" si="3"/>
        <v>32</v>
      </c>
      <c r="O17" s="367">
        <f t="shared" si="4"/>
        <v>0</v>
      </c>
      <c r="P17" s="367">
        <f t="shared" si="5"/>
        <v>-1</v>
      </c>
      <c r="Q17" s="381">
        <v>9</v>
      </c>
      <c r="R17" s="383">
        <v>15</v>
      </c>
      <c r="S17" s="383">
        <v>8</v>
      </c>
      <c r="T17" s="364">
        <f t="shared" si="6"/>
        <v>32</v>
      </c>
      <c r="U17" s="367">
        <f t="shared" si="7"/>
        <v>0</v>
      </c>
      <c r="V17" s="367">
        <f t="shared" si="8"/>
        <v>-1</v>
      </c>
      <c r="W17" s="381">
        <v>7</v>
      </c>
      <c r="X17" s="383">
        <v>17</v>
      </c>
      <c r="Y17" s="383">
        <v>7</v>
      </c>
      <c r="Z17" s="364">
        <f t="shared" si="9"/>
        <v>31</v>
      </c>
      <c r="AA17" s="367">
        <f t="shared" si="10"/>
        <v>-1</v>
      </c>
      <c r="AB17" s="367">
        <f t="shared" si="11"/>
        <v>-2</v>
      </c>
      <c r="AC17" s="381">
        <v>8</v>
      </c>
      <c r="AD17" s="383">
        <v>17</v>
      </c>
      <c r="AE17" s="383">
        <v>7</v>
      </c>
      <c r="AF17" s="364">
        <f t="shared" si="12"/>
        <v>32</v>
      </c>
      <c r="AG17" s="367">
        <f t="shared" si="13"/>
        <v>1</v>
      </c>
      <c r="AH17" s="367">
        <f t="shared" si="26"/>
        <v>-1</v>
      </c>
      <c r="AI17" s="381">
        <v>8</v>
      </c>
      <c r="AJ17" s="383">
        <v>16</v>
      </c>
      <c r="AK17" s="383">
        <v>7</v>
      </c>
      <c r="AL17" s="364">
        <f t="shared" si="14"/>
        <v>31</v>
      </c>
      <c r="AM17" s="367">
        <f t="shared" si="15"/>
        <v>-1</v>
      </c>
      <c r="AN17" s="367">
        <f t="shared" si="16"/>
        <v>-2</v>
      </c>
      <c r="AO17" s="381">
        <v>8</v>
      </c>
      <c r="AP17" s="383">
        <v>16</v>
      </c>
      <c r="AQ17" s="383">
        <v>7</v>
      </c>
      <c r="AR17" s="364">
        <f t="shared" si="17"/>
        <v>31</v>
      </c>
      <c r="AS17" s="367">
        <f t="shared" si="18"/>
        <v>0</v>
      </c>
      <c r="AT17" s="367">
        <f t="shared" si="19"/>
        <v>-2</v>
      </c>
      <c r="AU17" s="381">
        <v>8</v>
      </c>
      <c r="AV17" s="383">
        <v>15</v>
      </c>
      <c r="AW17" s="383">
        <v>7</v>
      </c>
      <c r="AX17" s="364">
        <f t="shared" si="20"/>
        <v>30</v>
      </c>
      <c r="AY17" s="367">
        <f t="shared" si="21"/>
        <v>-1</v>
      </c>
      <c r="AZ17" s="367">
        <f t="shared" si="22"/>
        <v>-3</v>
      </c>
      <c r="BA17" s="381">
        <v>7</v>
      </c>
      <c r="BB17" s="383">
        <v>15</v>
      </c>
      <c r="BC17" s="383">
        <v>7</v>
      </c>
      <c r="BD17" s="364">
        <f t="shared" si="23"/>
        <v>29</v>
      </c>
      <c r="BE17" s="367">
        <f t="shared" si="24"/>
        <v>-1</v>
      </c>
      <c r="BF17" s="367">
        <f t="shared" si="25"/>
        <v>-4</v>
      </c>
      <c r="BG17" s="195"/>
    </row>
    <row r="18" spans="1:59">
      <c r="A18" s="180" t="s">
        <v>46</v>
      </c>
      <c r="B18" s="381">
        <v>21</v>
      </c>
      <c r="C18" s="383">
        <v>12</v>
      </c>
      <c r="D18" s="383">
        <v>6</v>
      </c>
      <c r="E18" s="364">
        <f t="shared" si="0"/>
        <v>39</v>
      </c>
      <c r="F18" s="381">
        <v>20</v>
      </c>
      <c r="G18" s="383">
        <v>10</v>
      </c>
      <c r="H18" s="383">
        <v>5</v>
      </c>
      <c r="I18" s="364">
        <f t="shared" si="1"/>
        <v>35</v>
      </c>
      <c r="J18" s="367">
        <f t="shared" si="2"/>
        <v>-4</v>
      </c>
      <c r="K18" s="381">
        <v>21</v>
      </c>
      <c r="L18" s="383">
        <v>10</v>
      </c>
      <c r="M18" s="383">
        <v>5</v>
      </c>
      <c r="N18" s="364">
        <f t="shared" si="3"/>
        <v>36</v>
      </c>
      <c r="O18" s="367">
        <f t="shared" si="4"/>
        <v>1</v>
      </c>
      <c r="P18" s="367">
        <f t="shared" si="5"/>
        <v>-3</v>
      </c>
      <c r="Q18" s="381">
        <v>21</v>
      </c>
      <c r="R18" s="383">
        <v>10</v>
      </c>
      <c r="S18" s="383">
        <v>5</v>
      </c>
      <c r="T18" s="364">
        <f t="shared" si="6"/>
        <v>36</v>
      </c>
      <c r="U18" s="367">
        <f t="shared" si="7"/>
        <v>0</v>
      </c>
      <c r="V18" s="367">
        <f t="shared" si="8"/>
        <v>-3</v>
      </c>
      <c r="W18" s="381">
        <v>21</v>
      </c>
      <c r="X18" s="383">
        <v>9</v>
      </c>
      <c r="Y18" s="383">
        <v>5</v>
      </c>
      <c r="Z18" s="364">
        <f t="shared" si="9"/>
        <v>35</v>
      </c>
      <c r="AA18" s="367">
        <f t="shared" si="10"/>
        <v>-1</v>
      </c>
      <c r="AB18" s="367">
        <f t="shared" si="11"/>
        <v>-4</v>
      </c>
      <c r="AC18" s="381">
        <v>21</v>
      </c>
      <c r="AD18" s="383">
        <v>8</v>
      </c>
      <c r="AE18" s="383">
        <v>5</v>
      </c>
      <c r="AF18" s="364">
        <f t="shared" si="12"/>
        <v>34</v>
      </c>
      <c r="AG18" s="367">
        <f t="shared" si="13"/>
        <v>-1</v>
      </c>
      <c r="AH18" s="367">
        <f t="shared" si="26"/>
        <v>-5</v>
      </c>
      <c r="AI18" s="381">
        <v>21</v>
      </c>
      <c r="AJ18" s="383">
        <v>8</v>
      </c>
      <c r="AK18" s="383">
        <v>5</v>
      </c>
      <c r="AL18" s="364">
        <f t="shared" si="14"/>
        <v>34</v>
      </c>
      <c r="AM18" s="367">
        <f t="shared" si="15"/>
        <v>0</v>
      </c>
      <c r="AN18" s="367">
        <f t="shared" si="16"/>
        <v>-5</v>
      </c>
      <c r="AO18" s="381">
        <v>21</v>
      </c>
      <c r="AP18" s="383">
        <v>8</v>
      </c>
      <c r="AQ18" s="383">
        <v>5</v>
      </c>
      <c r="AR18" s="364">
        <f t="shared" si="17"/>
        <v>34</v>
      </c>
      <c r="AS18" s="367">
        <f t="shared" si="18"/>
        <v>0</v>
      </c>
      <c r="AT18" s="367">
        <f t="shared" si="19"/>
        <v>-5</v>
      </c>
      <c r="AU18" s="381">
        <v>21</v>
      </c>
      <c r="AV18" s="383">
        <v>8</v>
      </c>
      <c r="AW18" s="383">
        <v>5</v>
      </c>
      <c r="AX18" s="364">
        <f t="shared" si="20"/>
        <v>34</v>
      </c>
      <c r="AY18" s="367">
        <f t="shared" si="21"/>
        <v>0</v>
      </c>
      <c r="AZ18" s="367">
        <f t="shared" si="22"/>
        <v>-5</v>
      </c>
      <c r="BA18" s="381">
        <v>21</v>
      </c>
      <c r="BB18" s="383">
        <v>8</v>
      </c>
      <c r="BC18" s="383">
        <v>5</v>
      </c>
      <c r="BD18" s="364">
        <f t="shared" si="23"/>
        <v>34</v>
      </c>
      <c r="BE18" s="367">
        <f t="shared" si="24"/>
        <v>0</v>
      </c>
      <c r="BF18" s="367">
        <f t="shared" si="25"/>
        <v>-5</v>
      </c>
      <c r="BG18" s="195"/>
    </row>
    <row r="19" spans="1:59">
      <c r="A19" s="181" t="s">
        <v>47</v>
      </c>
      <c r="B19" s="384">
        <v>24</v>
      </c>
      <c r="C19" s="384">
        <v>12</v>
      </c>
      <c r="D19" s="384">
        <v>13</v>
      </c>
      <c r="E19" s="365">
        <f t="shared" si="0"/>
        <v>49</v>
      </c>
      <c r="F19" s="384">
        <v>22</v>
      </c>
      <c r="G19" s="384">
        <v>10</v>
      </c>
      <c r="H19" s="384">
        <v>12</v>
      </c>
      <c r="I19" s="365">
        <f t="shared" si="1"/>
        <v>44</v>
      </c>
      <c r="J19" s="368">
        <f t="shared" si="2"/>
        <v>-5</v>
      </c>
      <c r="K19" s="384">
        <v>22</v>
      </c>
      <c r="L19" s="384">
        <v>10</v>
      </c>
      <c r="M19" s="384">
        <v>12</v>
      </c>
      <c r="N19" s="365">
        <f t="shared" si="3"/>
        <v>44</v>
      </c>
      <c r="O19" s="368">
        <f t="shared" si="4"/>
        <v>0</v>
      </c>
      <c r="P19" s="368">
        <f t="shared" si="5"/>
        <v>-5</v>
      </c>
      <c r="Q19" s="384">
        <v>20</v>
      </c>
      <c r="R19" s="384">
        <v>9</v>
      </c>
      <c r="S19" s="384">
        <v>12</v>
      </c>
      <c r="T19" s="365">
        <f t="shared" si="6"/>
        <v>41</v>
      </c>
      <c r="U19" s="368">
        <f t="shared" si="7"/>
        <v>-3</v>
      </c>
      <c r="V19" s="368">
        <f t="shared" si="8"/>
        <v>-8</v>
      </c>
      <c r="W19" s="384">
        <v>19</v>
      </c>
      <c r="X19" s="384">
        <v>9</v>
      </c>
      <c r="Y19" s="384">
        <v>12</v>
      </c>
      <c r="Z19" s="365">
        <f t="shared" si="9"/>
        <v>40</v>
      </c>
      <c r="AA19" s="368">
        <f t="shared" si="10"/>
        <v>-1</v>
      </c>
      <c r="AB19" s="368">
        <f t="shared" si="11"/>
        <v>-9</v>
      </c>
      <c r="AC19" s="384">
        <v>19</v>
      </c>
      <c r="AD19" s="384">
        <v>9</v>
      </c>
      <c r="AE19" s="384">
        <v>12</v>
      </c>
      <c r="AF19" s="365">
        <f t="shared" si="12"/>
        <v>40</v>
      </c>
      <c r="AG19" s="368">
        <f t="shared" si="13"/>
        <v>0</v>
      </c>
      <c r="AH19" s="368">
        <f t="shared" si="26"/>
        <v>-9</v>
      </c>
      <c r="AI19" s="384">
        <v>19</v>
      </c>
      <c r="AJ19" s="384">
        <v>9</v>
      </c>
      <c r="AK19" s="384">
        <v>12</v>
      </c>
      <c r="AL19" s="365">
        <f t="shared" si="14"/>
        <v>40</v>
      </c>
      <c r="AM19" s="368">
        <f t="shared" si="15"/>
        <v>0</v>
      </c>
      <c r="AN19" s="368">
        <f t="shared" si="16"/>
        <v>-9</v>
      </c>
      <c r="AO19" s="384">
        <v>19</v>
      </c>
      <c r="AP19" s="384">
        <v>9</v>
      </c>
      <c r="AQ19" s="384">
        <v>12</v>
      </c>
      <c r="AR19" s="365">
        <f t="shared" si="17"/>
        <v>40</v>
      </c>
      <c r="AS19" s="368">
        <f t="shared" si="18"/>
        <v>0</v>
      </c>
      <c r="AT19" s="368">
        <f t="shared" si="19"/>
        <v>-9</v>
      </c>
      <c r="AU19" s="384">
        <v>19</v>
      </c>
      <c r="AV19" s="384">
        <v>9</v>
      </c>
      <c r="AW19" s="384">
        <v>11</v>
      </c>
      <c r="AX19" s="365">
        <f t="shared" si="20"/>
        <v>39</v>
      </c>
      <c r="AY19" s="368">
        <f t="shared" si="21"/>
        <v>-1</v>
      </c>
      <c r="AZ19" s="368">
        <f t="shared" si="22"/>
        <v>-10</v>
      </c>
      <c r="BA19" s="384">
        <v>19</v>
      </c>
      <c r="BB19" s="384">
        <v>10</v>
      </c>
      <c r="BC19" s="384">
        <v>11</v>
      </c>
      <c r="BD19" s="365">
        <f t="shared" si="23"/>
        <v>40</v>
      </c>
      <c r="BE19" s="368">
        <f t="shared" si="24"/>
        <v>1</v>
      </c>
      <c r="BF19" s="368">
        <f t="shared" si="25"/>
        <v>-9</v>
      </c>
      <c r="BG19" s="195"/>
    </row>
    <row r="20" spans="1:59">
      <c r="A20" s="180" t="s">
        <v>48</v>
      </c>
      <c r="B20" s="381">
        <v>17</v>
      </c>
      <c r="C20" s="383">
        <v>12</v>
      </c>
      <c r="D20" s="383">
        <v>11</v>
      </c>
      <c r="E20" s="363">
        <f t="shared" si="0"/>
        <v>40</v>
      </c>
      <c r="F20" s="381">
        <v>17</v>
      </c>
      <c r="G20" s="383">
        <v>12</v>
      </c>
      <c r="H20" s="383">
        <v>11</v>
      </c>
      <c r="I20" s="364">
        <f t="shared" si="1"/>
        <v>40</v>
      </c>
      <c r="J20" s="367">
        <f t="shared" si="2"/>
        <v>0</v>
      </c>
      <c r="K20" s="381">
        <v>17</v>
      </c>
      <c r="L20" s="383">
        <v>12</v>
      </c>
      <c r="M20" s="383">
        <v>11</v>
      </c>
      <c r="N20" s="364">
        <f t="shared" si="3"/>
        <v>40</v>
      </c>
      <c r="O20" s="367">
        <f t="shared" si="4"/>
        <v>0</v>
      </c>
      <c r="P20" s="367">
        <f t="shared" si="5"/>
        <v>0</v>
      </c>
      <c r="Q20" s="381">
        <v>16</v>
      </c>
      <c r="R20" s="383">
        <v>12</v>
      </c>
      <c r="S20" s="383">
        <v>10</v>
      </c>
      <c r="T20" s="364">
        <f t="shared" si="6"/>
        <v>38</v>
      </c>
      <c r="U20" s="367">
        <f t="shared" si="7"/>
        <v>-2</v>
      </c>
      <c r="V20" s="367">
        <f t="shared" si="8"/>
        <v>-2</v>
      </c>
      <c r="W20" s="381">
        <v>16</v>
      </c>
      <c r="X20" s="383">
        <v>12</v>
      </c>
      <c r="Y20" s="383">
        <v>10</v>
      </c>
      <c r="Z20" s="364">
        <f t="shared" si="9"/>
        <v>38</v>
      </c>
      <c r="AA20" s="367">
        <f t="shared" si="10"/>
        <v>0</v>
      </c>
      <c r="AB20" s="367">
        <f t="shared" si="11"/>
        <v>-2</v>
      </c>
      <c r="AC20" s="381">
        <v>16</v>
      </c>
      <c r="AD20" s="383">
        <v>12</v>
      </c>
      <c r="AE20" s="383">
        <v>10</v>
      </c>
      <c r="AF20" s="364">
        <f t="shared" si="12"/>
        <v>38</v>
      </c>
      <c r="AG20" s="367">
        <f t="shared" si="13"/>
        <v>0</v>
      </c>
      <c r="AH20" s="367">
        <f t="shared" si="26"/>
        <v>-2</v>
      </c>
      <c r="AI20" s="381">
        <v>16</v>
      </c>
      <c r="AJ20" s="383">
        <v>12</v>
      </c>
      <c r="AK20" s="383">
        <v>10</v>
      </c>
      <c r="AL20" s="364">
        <f t="shared" si="14"/>
        <v>38</v>
      </c>
      <c r="AM20" s="367">
        <f t="shared" si="15"/>
        <v>0</v>
      </c>
      <c r="AN20" s="367">
        <f t="shared" si="16"/>
        <v>-2</v>
      </c>
      <c r="AO20" s="381">
        <v>16</v>
      </c>
      <c r="AP20" s="383">
        <v>12</v>
      </c>
      <c r="AQ20" s="383">
        <v>10</v>
      </c>
      <c r="AR20" s="364">
        <f t="shared" si="17"/>
        <v>38</v>
      </c>
      <c r="AS20" s="367">
        <f t="shared" si="18"/>
        <v>0</v>
      </c>
      <c r="AT20" s="367">
        <f t="shared" si="19"/>
        <v>-2</v>
      </c>
      <c r="AU20" s="381">
        <v>16</v>
      </c>
      <c r="AV20" s="383">
        <v>12</v>
      </c>
      <c r="AW20" s="383">
        <v>9</v>
      </c>
      <c r="AX20" s="364">
        <f t="shared" si="20"/>
        <v>37</v>
      </c>
      <c r="AY20" s="367">
        <f t="shared" si="21"/>
        <v>-1</v>
      </c>
      <c r="AZ20" s="367">
        <f t="shared" si="22"/>
        <v>-3</v>
      </c>
      <c r="BA20" s="381">
        <v>16</v>
      </c>
      <c r="BB20" s="383">
        <v>12</v>
      </c>
      <c r="BC20" s="383">
        <v>10</v>
      </c>
      <c r="BD20" s="364">
        <f t="shared" si="23"/>
        <v>38</v>
      </c>
      <c r="BE20" s="367">
        <f t="shared" si="24"/>
        <v>1</v>
      </c>
      <c r="BF20" s="367">
        <f t="shared" si="25"/>
        <v>-2</v>
      </c>
      <c r="BG20" s="195"/>
    </row>
    <row r="21" spans="1:59">
      <c r="A21" s="180" t="s">
        <v>57</v>
      </c>
      <c r="B21" s="381">
        <v>19</v>
      </c>
      <c r="C21" s="383"/>
      <c r="D21" s="383"/>
      <c r="E21" s="364">
        <f t="shared" si="0"/>
        <v>19</v>
      </c>
      <c r="F21" s="381">
        <v>20</v>
      </c>
      <c r="G21" s="383">
        <v>0</v>
      </c>
      <c r="H21" s="383">
        <v>0</v>
      </c>
      <c r="I21" s="364">
        <f t="shared" si="1"/>
        <v>20</v>
      </c>
      <c r="J21" s="367">
        <f t="shared" si="2"/>
        <v>1</v>
      </c>
      <c r="K21" s="381">
        <v>18</v>
      </c>
      <c r="L21" s="383">
        <v>0</v>
      </c>
      <c r="M21" s="383">
        <v>0</v>
      </c>
      <c r="N21" s="364">
        <f t="shared" si="3"/>
        <v>18</v>
      </c>
      <c r="O21" s="367">
        <f t="shared" si="4"/>
        <v>-2</v>
      </c>
      <c r="P21" s="367">
        <f t="shared" si="5"/>
        <v>-1</v>
      </c>
      <c r="Q21" s="381">
        <v>18</v>
      </c>
      <c r="R21" s="383">
        <v>0</v>
      </c>
      <c r="S21" s="383">
        <v>0</v>
      </c>
      <c r="T21" s="364">
        <f t="shared" si="6"/>
        <v>18</v>
      </c>
      <c r="U21" s="367">
        <f t="shared" si="7"/>
        <v>0</v>
      </c>
      <c r="V21" s="367">
        <f t="shared" si="8"/>
        <v>-1</v>
      </c>
      <c r="W21" s="381">
        <v>18</v>
      </c>
      <c r="X21" s="383">
        <v>0</v>
      </c>
      <c r="Y21" s="383">
        <v>0</v>
      </c>
      <c r="Z21" s="364">
        <f t="shared" si="9"/>
        <v>18</v>
      </c>
      <c r="AA21" s="367">
        <f t="shared" si="10"/>
        <v>0</v>
      </c>
      <c r="AB21" s="367">
        <f t="shared" si="11"/>
        <v>-1</v>
      </c>
      <c r="AC21" s="381">
        <v>18</v>
      </c>
      <c r="AD21" s="383">
        <v>0</v>
      </c>
      <c r="AE21" s="383">
        <v>0</v>
      </c>
      <c r="AF21" s="364">
        <f t="shared" si="12"/>
        <v>18</v>
      </c>
      <c r="AG21" s="367">
        <f t="shared" si="13"/>
        <v>0</v>
      </c>
      <c r="AH21" s="367">
        <f t="shared" si="26"/>
        <v>-1</v>
      </c>
      <c r="AI21" s="381">
        <v>18</v>
      </c>
      <c r="AJ21" s="383">
        <v>0</v>
      </c>
      <c r="AK21" s="383">
        <v>0</v>
      </c>
      <c r="AL21" s="364">
        <f t="shared" si="14"/>
        <v>18</v>
      </c>
      <c r="AM21" s="367">
        <f t="shared" si="15"/>
        <v>0</v>
      </c>
      <c r="AN21" s="367">
        <f t="shared" si="16"/>
        <v>-1</v>
      </c>
      <c r="AO21" s="381">
        <v>18</v>
      </c>
      <c r="AP21" s="383">
        <v>0</v>
      </c>
      <c r="AQ21" s="383">
        <v>0</v>
      </c>
      <c r="AR21" s="364">
        <f t="shared" si="17"/>
        <v>18</v>
      </c>
      <c r="AS21" s="367">
        <f t="shared" si="18"/>
        <v>0</v>
      </c>
      <c r="AT21" s="367">
        <f t="shared" si="19"/>
        <v>-1</v>
      </c>
      <c r="AU21" s="381">
        <v>18</v>
      </c>
      <c r="AV21" s="383">
        <v>0</v>
      </c>
      <c r="AW21" s="383">
        <v>0</v>
      </c>
      <c r="AX21" s="364">
        <f t="shared" si="20"/>
        <v>18</v>
      </c>
      <c r="AY21" s="367">
        <f t="shared" si="21"/>
        <v>0</v>
      </c>
      <c r="AZ21" s="367">
        <f t="shared" si="22"/>
        <v>-1</v>
      </c>
      <c r="BA21" s="381">
        <v>18</v>
      </c>
      <c r="BB21" s="383">
        <v>0</v>
      </c>
      <c r="BC21" s="383">
        <v>0</v>
      </c>
      <c r="BD21" s="364">
        <f t="shared" si="23"/>
        <v>18</v>
      </c>
      <c r="BE21" s="367">
        <f t="shared" si="24"/>
        <v>0</v>
      </c>
      <c r="BF21" s="367">
        <f t="shared" si="25"/>
        <v>-1</v>
      </c>
      <c r="BG21" s="195"/>
    </row>
    <row r="22" spans="1:59">
      <c r="A22" s="180" t="s">
        <v>151</v>
      </c>
      <c r="B22" s="381">
        <v>0</v>
      </c>
      <c r="C22" s="383">
        <v>0</v>
      </c>
      <c r="D22" s="385">
        <v>3</v>
      </c>
      <c r="E22" s="364">
        <f t="shared" si="0"/>
        <v>3</v>
      </c>
      <c r="F22" s="381">
        <v>0</v>
      </c>
      <c r="G22" s="383">
        <v>0</v>
      </c>
      <c r="H22" s="385">
        <v>3</v>
      </c>
      <c r="I22" s="364">
        <f t="shared" si="1"/>
        <v>3</v>
      </c>
      <c r="J22" s="367">
        <f t="shared" si="2"/>
        <v>0</v>
      </c>
      <c r="K22" s="381">
        <v>0</v>
      </c>
      <c r="L22" s="383">
        <v>0</v>
      </c>
      <c r="M22" s="385">
        <v>2</v>
      </c>
      <c r="N22" s="364">
        <f t="shared" si="3"/>
        <v>2</v>
      </c>
      <c r="O22" s="367">
        <f t="shared" si="4"/>
        <v>-1</v>
      </c>
      <c r="P22" s="367">
        <f t="shared" si="5"/>
        <v>-1</v>
      </c>
      <c r="Q22" s="381">
        <v>0</v>
      </c>
      <c r="R22" s="383">
        <v>0</v>
      </c>
      <c r="S22" s="385">
        <v>1</v>
      </c>
      <c r="T22" s="364">
        <f t="shared" si="6"/>
        <v>1</v>
      </c>
      <c r="U22" s="367">
        <f t="shared" si="7"/>
        <v>-1</v>
      </c>
      <c r="V22" s="367">
        <f t="shared" si="8"/>
        <v>-2</v>
      </c>
      <c r="W22" s="381">
        <v>0</v>
      </c>
      <c r="X22" s="383">
        <v>0</v>
      </c>
      <c r="Y22" s="385">
        <v>1</v>
      </c>
      <c r="Z22" s="364">
        <f t="shared" si="9"/>
        <v>1</v>
      </c>
      <c r="AA22" s="367">
        <f t="shared" si="10"/>
        <v>0</v>
      </c>
      <c r="AB22" s="367">
        <f t="shared" si="11"/>
        <v>-2</v>
      </c>
      <c r="AC22" s="381">
        <v>0</v>
      </c>
      <c r="AD22" s="383">
        <v>0</v>
      </c>
      <c r="AE22" s="385">
        <v>1</v>
      </c>
      <c r="AF22" s="364">
        <f t="shared" si="12"/>
        <v>1</v>
      </c>
      <c r="AG22" s="367">
        <f t="shared" si="13"/>
        <v>0</v>
      </c>
      <c r="AH22" s="367">
        <f t="shared" si="26"/>
        <v>-2</v>
      </c>
      <c r="AI22" s="381">
        <v>0</v>
      </c>
      <c r="AJ22" s="383">
        <v>0</v>
      </c>
      <c r="AK22" s="385">
        <v>1</v>
      </c>
      <c r="AL22" s="364">
        <f t="shared" si="14"/>
        <v>1</v>
      </c>
      <c r="AM22" s="367">
        <f t="shared" si="15"/>
        <v>0</v>
      </c>
      <c r="AN22" s="367">
        <f t="shared" si="16"/>
        <v>-2</v>
      </c>
      <c r="AO22" s="381">
        <v>0</v>
      </c>
      <c r="AP22" s="383">
        <v>0</v>
      </c>
      <c r="AQ22" s="385">
        <v>1</v>
      </c>
      <c r="AR22" s="364">
        <f t="shared" si="17"/>
        <v>1</v>
      </c>
      <c r="AS22" s="367">
        <f t="shared" si="18"/>
        <v>0</v>
      </c>
      <c r="AT22" s="367">
        <f t="shared" si="19"/>
        <v>-2</v>
      </c>
      <c r="AU22" s="381">
        <v>0</v>
      </c>
      <c r="AV22" s="383">
        <v>0</v>
      </c>
      <c r="AW22" s="385">
        <v>1</v>
      </c>
      <c r="AX22" s="364">
        <f t="shared" si="20"/>
        <v>1</v>
      </c>
      <c r="AY22" s="367">
        <f t="shared" si="21"/>
        <v>0</v>
      </c>
      <c r="AZ22" s="367">
        <f t="shared" si="22"/>
        <v>-2</v>
      </c>
      <c r="BA22" s="381">
        <v>0</v>
      </c>
      <c r="BB22" s="383">
        <v>0</v>
      </c>
      <c r="BC22" s="385">
        <v>1</v>
      </c>
      <c r="BD22" s="364">
        <f t="shared" si="23"/>
        <v>1</v>
      </c>
      <c r="BE22" s="367">
        <f t="shared" si="24"/>
        <v>0</v>
      </c>
      <c r="BF22" s="367">
        <f t="shared" si="25"/>
        <v>-2</v>
      </c>
      <c r="BG22" s="195"/>
    </row>
    <row r="23" spans="1:59">
      <c r="A23" s="180" t="s">
        <v>49</v>
      </c>
      <c r="B23" s="381">
        <v>6</v>
      </c>
      <c r="C23" s="383">
        <v>7</v>
      </c>
      <c r="D23" s="385">
        <v>7</v>
      </c>
      <c r="E23" s="364">
        <f t="shared" si="0"/>
        <v>20</v>
      </c>
      <c r="F23" s="381">
        <v>6</v>
      </c>
      <c r="G23" s="383">
        <v>7</v>
      </c>
      <c r="H23" s="385">
        <v>7</v>
      </c>
      <c r="I23" s="364">
        <f t="shared" si="1"/>
        <v>20</v>
      </c>
      <c r="J23" s="367">
        <f t="shared" si="2"/>
        <v>0</v>
      </c>
      <c r="K23" s="381">
        <v>6</v>
      </c>
      <c r="L23" s="383">
        <v>7</v>
      </c>
      <c r="M23" s="385">
        <v>7</v>
      </c>
      <c r="N23" s="364">
        <f t="shared" si="3"/>
        <v>20</v>
      </c>
      <c r="O23" s="367">
        <f t="shared" si="4"/>
        <v>0</v>
      </c>
      <c r="P23" s="367">
        <f t="shared" si="5"/>
        <v>0</v>
      </c>
      <c r="Q23" s="381">
        <v>6</v>
      </c>
      <c r="R23" s="383">
        <v>7</v>
      </c>
      <c r="S23" s="385">
        <v>7</v>
      </c>
      <c r="T23" s="364">
        <f t="shared" si="6"/>
        <v>20</v>
      </c>
      <c r="U23" s="367">
        <f t="shared" si="7"/>
        <v>0</v>
      </c>
      <c r="V23" s="367">
        <f t="shared" si="8"/>
        <v>0</v>
      </c>
      <c r="W23" s="381">
        <v>2</v>
      </c>
      <c r="X23" s="383">
        <v>10</v>
      </c>
      <c r="Y23" s="385">
        <v>7</v>
      </c>
      <c r="Z23" s="364">
        <f t="shared" si="9"/>
        <v>19</v>
      </c>
      <c r="AA23" s="367">
        <f t="shared" si="10"/>
        <v>-1</v>
      </c>
      <c r="AB23" s="367">
        <f t="shared" si="11"/>
        <v>-1</v>
      </c>
      <c r="AC23" s="381">
        <v>3</v>
      </c>
      <c r="AD23" s="383">
        <v>10</v>
      </c>
      <c r="AE23" s="385">
        <v>7</v>
      </c>
      <c r="AF23" s="364">
        <f t="shared" si="12"/>
        <v>20</v>
      </c>
      <c r="AG23" s="367">
        <f t="shared" si="13"/>
        <v>1</v>
      </c>
      <c r="AH23" s="367">
        <f t="shared" si="26"/>
        <v>0</v>
      </c>
      <c r="AI23" s="381">
        <v>3</v>
      </c>
      <c r="AJ23" s="383">
        <v>10</v>
      </c>
      <c r="AK23" s="385">
        <v>7</v>
      </c>
      <c r="AL23" s="364">
        <f t="shared" si="14"/>
        <v>20</v>
      </c>
      <c r="AM23" s="367">
        <f t="shared" si="15"/>
        <v>0</v>
      </c>
      <c r="AN23" s="367">
        <f t="shared" si="16"/>
        <v>0</v>
      </c>
      <c r="AO23" s="381">
        <v>3</v>
      </c>
      <c r="AP23" s="383">
        <v>10</v>
      </c>
      <c r="AQ23" s="385">
        <v>7</v>
      </c>
      <c r="AR23" s="364">
        <f t="shared" si="17"/>
        <v>20</v>
      </c>
      <c r="AS23" s="367">
        <f t="shared" si="18"/>
        <v>0</v>
      </c>
      <c r="AT23" s="367">
        <f t="shared" si="19"/>
        <v>0</v>
      </c>
      <c r="AU23" s="381">
        <v>3</v>
      </c>
      <c r="AV23" s="383">
        <v>10</v>
      </c>
      <c r="AW23" s="385">
        <v>7</v>
      </c>
      <c r="AX23" s="364">
        <f t="shared" si="20"/>
        <v>20</v>
      </c>
      <c r="AY23" s="367">
        <f t="shared" si="21"/>
        <v>0</v>
      </c>
      <c r="AZ23" s="367">
        <f t="shared" si="22"/>
        <v>0</v>
      </c>
      <c r="BA23" s="381">
        <v>3</v>
      </c>
      <c r="BB23" s="383">
        <v>10</v>
      </c>
      <c r="BC23" s="385">
        <v>7</v>
      </c>
      <c r="BD23" s="364">
        <f t="shared" si="23"/>
        <v>20</v>
      </c>
      <c r="BE23" s="367">
        <f t="shared" si="24"/>
        <v>0</v>
      </c>
      <c r="BF23" s="367">
        <f t="shared" si="25"/>
        <v>0</v>
      </c>
      <c r="BG23" s="195"/>
    </row>
    <row r="24" spans="1:59">
      <c r="A24" s="180" t="s">
        <v>93</v>
      </c>
      <c r="B24" s="381">
        <v>41</v>
      </c>
      <c r="C24" s="384"/>
      <c r="D24" s="385"/>
      <c r="E24" s="365">
        <f t="shared" si="0"/>
        <v>41</v>
      </c>
      <c r="F24" s="381">
        <v>38</v>
      </c>
      <c r="G24" s="384">
        <v>0</v>
      </c>
      <c r="H24" s="385">
        <v>0</v>
      </c>
      <c r="I24" s="365">
        <f t="shared" si="1"/>
        <v>38</v>
      </c>
      <c r="J24" s="368">
        <f t="shared" si="2"/>
        <v>-3</v>
      </c>
      <c r="K24" s="381">
        <v>38</v>
      </c>
      <c r="L24" s="384">
        <v>0</v>
      </c>
      <c r="M24" s="385">
        <v>0</v>
      </c>
      <c r="N24" s="365">
        <f t="shared" si="3"/>
        <v>38</v>
      </c>
      <c r="O24" s="368">
        <f t="shared" si="4"/>
        <v>0</v>
      </c>
      <c r="P24" s="368">
        <f t="shared" si="5"/>
        <v>-3</v>
      </c>
      <c r="Q24" s="381">
        <v>37</v>
      </c>
      <c r="R24" s="384">
        <v>0</v>
      </c>
      <c r="S24" s="385">
        <v>0</v>
      </c>
      <c r="T24" s="365">
        <f t="shared" si="6"/>
        <v>37</v>
      </c>
      <c r="U24" s="368">
        <f t="shared" si="7"/>
        <v>-1</v>
      </c>
      <c r="V24" s="368">
        <f t="shared" si="8"/>
        <v>-4</v>
      </c>
      <c r="W24" s="381">
        <v>37</v>
      </c>
      <c r="X24" s="384">
        <v>0</v>
      </c>
      <c r="Y24" s="385">
        <v>0</v>
      </c>
      <c r="Z24" s="365">
        <f t="shared" si="9"/>
        <v>37</v>
      </c>
      <c r="AA24" s="368">
        <f t="shared" si="10"/>
        <v>0</v>
      </c>
      <c r="AB24" s="368">
        <f t="shared" si="11"/>
        <v>-4</v>
      </c>
      <c r="AC24" s="381">
        <v>35</v>
      </c>
      <c r="AD24" s="384">
        <v>0</v>
      </c>
      <c r="AE24" s="385">
        <v>0</v>
      </c>
      <c r="AF24" s="365">
        <f t="shared" si="12"/>
        <v>35</v>
      </c>
      <c r="AG24" s="368">
        <f t="shared" si="13"/>
        <v>-2</v>
      </c>
      <c r="AH24" s="368">
        <f t="shared" si="26"/>
        <v>-6</v>
      </c>
      <c r="AI24" s="381">
        <v>35</v>
      </c>
      <c r="AJ24" s="384">
        <v>0</v>
      </c>
      <c r="AK24" s="385">
        <v>0</v>
      </c>
      <c r="AL24" s="365">
        <f t="shared" si="14"/>
        <v>35</v>
      </c>
      <c r="AM24" s="368">
        <f t="shared" si="15"/>
        <v>0</v>
      </c>
      <c r="AN24" s="368">
        <f t="shared" si="16"/>
        <v>-6</v>
      </c>
      <c r="AO24" s="381">
        <v>33</v>
      </c>
      <c r="AP24" s="384">
        <v>0</v>
      </c>
      <c r="AQ24" s="385">
        <v>0</v>
      </c>
      <c r="AR24" s="365">
        <f t="shared" si="17"/>
        <v>33</v>
      </c>
      <c r="AS24" s="368">
        <f t="shared" si="18"/>
        <v>-2</v>
      </c>
      <c r="AT24" s="368">
        <f t="shared" si="19"/>
        <v>-8</v>
      </c>
      <c r="AU24" s="381">
        <v>32</v>
      </c>
      <c r="AV24" s="384">
        <v>0</v>
      </c>
      <c r="AW24" s="385">
        <v>0</v>
      </c>
      <c r="AX24" s="365">
        <f t="shared" si="20"/>
        <v>32</v>
      </c>
      <c r="AY24" s="368">
        <f t="shared" si="21"/>
        <v>-1</v>
      </c>
      <c r="AZ24" s="368">
        <f t="shared" si="22"/>
        <v>-9</v>
      </c>
      <c r="BA24" s="381">
        <v>31</v>
      </c>
      <c r="BB24" s="384">
        <v>0</v>
      </c>
      <c r="BC24" s="385">
        <v>0</v>
      </c>
      <c r="BD24" s="365">
        <f t="shared" si="23"/>
        <v>31</v>
      </c>
      <c r="BE24" s="368">
        <f t="shared" si="24"/>
        <v>-1</v>
      </c>
      <c r="BF24" s="368">
        <f t="shared" si="25"/>
        <v>-10</v>
      </c>
      <c r="BG24" s="195"/>
    </row>
    <row r="25" spans="1:59" ht="13.8" thickBot="1">
      <c r="A25" s="194" t="s">
        <v>110</v>
      </c>
      <c r="B25" s="207">
        <f>SUM(B5:B24)</f>
        <v>393</v>
      </c>
      <c r="C25" s="207">
        <f t="shared" ref="C25:I25" si="27">SUM(C5:C24)</f>
        <v>223</v>
      </c>
      <c r="D25" s="207">
        <f t="shared" si="27"/>
        <v>161</v>
      </c>
      <c r="E25" s="220">
        <f t="shared" si="0"/>
        <v>777</v>
      </c>
      <c r="F25" s="207">
        <f t="shared" si="27"/>
        <v>374</v>
      </c>
      <c r="G25" s="207">
        <f t="shared" si="27"/>
        <v>214</v>
      </c>
      <c r="H25" s="207">
        <f t="shared" si="27"/>
        <v>156</v>
      </c>
      <c r="I25" s="220">
        <f t="shared" si="27"/>
        <v>744</v>
      </c>
      <c r="J25" s="257">
        <f t="shared" si="2"/>
        <v>-33</v>
      </c>
      <c r="K25" s="207">
        <f>SUM(K5:K24)</f>
        <v>381</v>
      </c>
      <c r="L25" s="207">
        <f>SUM(L5:L24)</f>
        <v>213</v>
      </c>
      <c r="M25" s="207">
        <f>SUM(M5:M24)</f>
        <v>153</v>
      </c>
      <c r="N25" s="220">
        <f>SUM(N5:N24)</f>
        <v>747</v>
      </c>
      <c r="O25" s="257">
        <f t="shared" si="4"/>
        <v>3</v>
      </c>
      <c r="P25" s="257">
        <f t="shared" si="5"/>
        <v>-30</v>
      </c>
      <c r="Q25" s="207">
        <f>SUM(Q5:Q24)</f>
        <v>376</v>
      </c>
      <c r="R25" s="207">
        <f>SUM(R5:R24)</f>
        <v>212</v>
      </c>
      <c r="S25" s="207">
        <f>SUM(S5:S24)</f>
        <v>150</v>
      </c>
      <c r="T25" s="220">
        <f>SUM(T5:T24)</f>
        <v>738</v>
      </c>
      <c r="U25" s="257">
        <f t="shared" si="7"/>
        <v>-9</v>
      </c>
      <c r="V25" s="257">
        <f t="shared" si="8"/>
        <v>-39</v>
      </c>
      <c r="W25" s="207">
        <f>SUM(W5:W24)</f>
        <v>357</v>
      </c>
      <c r="X25" s="207">
        <f>SUM(X5:X24)</f>
        <v>217</v>
      </c>
      <c r="Y25" s="207">
        <f>SUM(Y5:Y24)</f>
        <v>152</v>
      </c>
      <c r="Z25" s="220">
        <f>SUM(Z5:Z24)</f>
        <v>726</v>
      </c>
      <c r="AA25" s="257">
        <f t="shared" si="10"/>
        <v>-12</v>
      </c>
      <c r="AB25" s="257">
        <f t="shared" si="11"/>
        <v>-51</v>
      </c>
      <c r="AC25" s="207">
        <f>SUM(AC5:AC24)</f>
        <v>354</v>
      </c>
      <c r="AD25" s="207">
        <f>SUM(AD5:AD24)</f>
        <v>212</v>
      </c>
      <c r="AE25" s="207">
        <f>SUM(AE5:AE24)</f>
        <v>152</v>
      </c>
      <c r="AF25" s="220">
        <f>SUM(AF5:AF24)</f>
        <v>718</v>
      </c>
      <c r="AG25" s="257">
        <f t="shared" si="13"/>
        <v>-8</v>
      </c>
      <c r="AH25" s="257">
        <f t="shared" si="26"/>
        <v>-59</v>
      </c>
      <c r="AI25" s="207">
        <f>SUM(AI5:AI24)</f>
        <v>354</v>
      </c>
      <c r="AJ25" s="207">
        <f>SUM(AJ5:AJ24)</f>
        <v>211</v>
      </c>
      <c r="AK25" s="207">
        <f>SUM(AK5:AK24)</f>
        <v>152</v>
      </c>
      <c r="AL25" s="220">
        <f>SUM(AL5:AL24)</f>
        <v>717</v>
      </c>
      <c r="AM25" s="257">
        <f t="shared" si="15"/>
        <v>-1</v>
      </c>
      <c r="AN25" s="257">
        <f t="shared" si="16"/>
        <v>-60</v>
      </c>
      <c r="AO25" s="207">
        <f>SUM(AO5:AO24)</f>
        <v>352</v>
      </c>
      <c r="AP25" s="207">
        <f>SUM(AP5:AP24)</f>
        <v>211</v>
      </c>
      <c r="AQ25" s="207">
        <f>SUM(AQ5:AQ24)</f>
        <v>150</v>
      </c>
      <c r="AR25" s="220">
        <f>SUM(AR5:AR24)</f>
        <v>713</v>
      </c>
      <c r="AS25" s="257">
        <f t="shared" si="18"/>
        <v>-4</v>
      </c>
      <c r="AT25" s="257">
        <f t="shared" si="19"/>
        <v>-64</v>
      </c>
      <c r="AU25" s="207">
        <f>SUM(AU5:AU24)</f>
        <v>347</v>
      </c>
      <c r="AV25" s="207">
        <f>SUM(AV5:AV24)</f>
        <v>210</v>
      </c>
      <c r="AW25" s="207">
        <f>SUM(AW5:AW24)</f>
        <v>147</v>
      </c>
      <c r="AX25" s="220">
        <f>SUM(AX5:AX24)</f>
        <v>704</v>
      </c>
      <c r="AY25" s="257">
        <f t="shared" si="21"/>
        <v>-9</v>
      </c>
      <c r="AZ25" s="257">
        <f t="shared" si="22"/>
        <v>-73</v>
      </c>
      <c r="BA25" s="207">
        <f>SUM(BA5:BA24)</f>
        <v>351</v>
      </c>
      <c r="BB25" s="207">
        <f>SUM(BB5:BB24)</f>
        <v>211</v>
      </c>
      <c r="BC25" s="207">
        <f>SUM(BC5:BC24)</f>
        <v>150</v>
      </c>
      <c r="BD25" s="220">
        <f>SUM(BD5:BD24)</f>
        <v>712</v>
      </c>
      <c r="BE25" s="257">
        <f t="shared" si="24"/>
        <v>8</v>
      </c>
      <c r="BF25" s="257">
        <f t="shared" si="25"/>
        <v>-65</v>
      </c>
      <c r="BG25" s="195"/>
    </row>
    <row r="26" spans="1:59" ht="13.8" thickTop="1">
      <c r="A26" s="388" t="s">
        <v>167</v>
      </c>
      <c r="B26" s="686">
        <v>39323</v>
      </c>
      <c r="C26" s="687"/>
      <c r="D26" s="687"/>
      <c r="E26" s="688"/>
      <c r="F26" s="686" t="s">
        <v>170</v>
      </c>
      <c r="G26" s="687"/>
      <c r="H26" s="687"/>
      <c r="I26" s="687"/>
      <c r="J26" s="688"/>
      <c r="K26" s="686" t="s">
        <v>171</v>
      </c>
      <c r="L26" s="687"/>
      <c r="M26" s="687"/>
      <c r="N26" s="687"/>
      <c r="O26" s="687"/>
      <c r="P26" s="688"/>
      <c r="Q26" s="686" t="s">
        <v>172</v>
      </c>
      <c r="R26" s="687"/>
      <c r="S26" s="687"/>
      <c r="T26" s="687"/>
      <c r="U26" s="687"/>
      <c r="V26" s="688"/>
      <c r="W26" s="686" t="s">
        <v>173</v>
      </c>
      <c r="X26" s="687"/>
      <c r="Y26" s="687"/>
      <c r="Z26" s="687"/>
      <c r="AA26" s="687"/>
      <c r="AB26" s="688"/>
      <c r="AC26" s="686" t="s">
        <v>174</v>
      </c>
      <c r="AD26" s="687"/>
      <c r="AE26" s="687"/>
      <c r="AF26" s="687"/>
      <c r="AG26" s="687"/>
      <c r="AH26" s="688"/>
      <c r="AI26" s="674" t="s">
        <v>175</v>
      </c>
      <c r="AJ26" s="675"/>
      <c r="AK26" s="675"/>
      <c r="AL26" s="675"/>
      <c r="AM26" s="675"/>
      <c r="AN26" s="676"/>
      <c r="AO26" s="674" t="s">
        <v>176</v>
      </c>
      <c r="AP26" s="675"/>
      <c r="AQ26" s="675"/>
      <c r="AR26" s="675"/>
      <c r="AS26" s="675"/>
      <c r="AT26" s="676"/>
      <c r="AU26" s="674" t="s">
        <v>177</v>
      </c>
      <c r="AV26" s="675"/>
      <c r="AW26" s="675"/>
      <c r="AX26" s="675"/>
      <c r="AY26" s="675"/>
      <c r="AZ26" s="676"/>
      <c r="BA26" s="674" t="s">
        <v>178</v>
      </c>
      <c r="BB26" s="675"/>
      <c r="BC26" s="675"/>
      <c r="BD26" s="675"/>
      <c r="BE26" s="675"/>
      <c r="BF26" s="676"/>
      <c r="BG26" s="195"/>
    </row>
    <row r="27" spans="1:59" ht="12.75" customHeight="1">
      <c r="A27" s="684" t="s">
        <v>74</v>
      </c>
      <c r="B27" s="693" t="s">
        <v>76</v>
      </c>
      <c r="C27" s="694"/>
      <c r="D27" s="695"/>
      <c r="E27" s="669" t="s">
        <v>13</v>
      </c>
      <c r="F27" s="693" t="s">
        <v>76</v>
      </c>
      <c r="G27" s="694"/>
      <c r="H27" s="695"/>
      <c r="I27" s="669" t="s">
        <v>13</v>
      </c>
      <c r="J27" s="669" t="s">
        <v>120</v>
      </c>
      <c r="K27" s="693" t="s">
        <v>76</v>
      </c>
      <c r="L27" s="694"/>
      <c r="M27" s="695"/>
      <c r="N27" s="669" t="s">
        <v>13</v>
      </c>
      <c r="O27" s="669" t="s">
        <v>120</v>
      </c>
      <c r="P27" s="669" t="s">
        <v>121</v>
      </c>
      <c r="Q27" s="693" t="s">
        <v>76</v>
      </c>
      <c r="R27" s="694"/>
      <c r="S27" s="695"/>
      <c r="T27" s="669" t="s">
        <v>13</v>
      </c>
      <c r="U27" s="669" t="s">
        <v>120</v>
      </c>
      <c r="V27" s="669" t="s">
        <v>121</v>
      </c>
      <c r="W27" s="693" t="s">
        <v>76</v>
      </c>
      <c r="X27" s="694"/>
      <c r="Y27" s="695"/>
      <c r="Z27" s="669" t="s">
        <v>13</v>
      </c>
      <c r="AA27" s="669" t="s">
        <v>120</v>
      </c>
      <c r="AB27" s="669" t="s">
        <v>121</v>
      </c>
      <c r="AC27" s="693" t="s">
        <v>76</v>
      </c>
      <c r="AD27" s="694"/>
      <c r="AE27" s="695"/>
      <c r="AF27" s="669" t="s">
        <v>13</v>
      </c>
      <c r="AG27" s="669" t="s">
        <v>120</v>
      </c>
      <c r="AH27" s="669" t="s">
        <v>121</v>
      </c>
      <c r="AI27" s="693" t="s">
        <v>76</v>
      </c>
      <c r="AJ27" s="694"/>
      <c r="AK27" s="695"/>
      <c r="AL27" s="669" t="s">
        <v>13</v>
      </c>
      <c r="AM27" s="669" t="s">
        <v>120</v>
      </c>
      <c r="AN27" s="669" t="s">
        <v>121</v>
      </c>
      <c r="AO27" s="693" t="s">
        <v>76</v>
      </c>
      <c r="AP27" s="694"/>
      <c r="AQ27" s="695"/>
      <c r="AR27" s="669" t="s">
        <v>13</v>
      </c>
      <c r="AS27" s="669" t="s">
        <v>120</v>
      </c>
      <c r="AT27" s="669" t="s">
        <v>121</v>
      </c>
      <c r="AU27" s="693" t="s">
        <v>76</v>
      </c>
      <c r="AV27" s="694"/>
      <c r="AW27" s="695"/>
      <c r="AX27" s="669" t="s">
        <v>13</v>
      </c>
      <c r="AY27" s="669" t="s">
        <v>120</v>
      </c>
      <c r="AZ27" s="669" t="s">
        <v>121</v>
      </c>
      <c r="BA27" s="693" t="s">
        <v>76</v>
      </c>
      <c r="BB27" s="694"/>
      <c r="BC27" s="695"/>
      <c r="BD27" s="669" t="s">
        <v>13</v>
      </c>
      <c r="BE27" s="669" t="s">
        <v>120</v>
      </c>
      <c r="BF27" s="669" t="s">
        <v>121</v>
      </c>
      <c r="BG27" s="195"/>
    </row>
    <row r="28" spans="1:59">
      <c r="A28" s="685" t="s">
        <v>74</v>
      </c>
      <c r="B28" s="177" t="s">
        <v>71</v>
      </c>
      <c r="C28" s="177" t="s">
        <v>72</v>
      </c>
      <c r="D28" s="177" t="s">
        <v>73</v>
      </c>
      <c r="E28" s="670" t="s">
        <v>13</v>
      </c>
      <c r="F28" s="177" t="s">
        <v>71</v>
      </c>
      <c r="G28" s="177" t="s">
        <v>72</v>
      </c>
      <c r="H28" s="177" t="s">
        <v>73</v>
      </c>
      <c r="I28" s="670" t="s">
        <v>13</v>
      </c>
      <c r="J28" s="670"/>
      <c r="K28" s="177" t="s">
        <v>71</v>
      </c>
      <c r="L28" s="177" t="s">
        <v>72</v>
      </c>
      <c r="M28" s="177" t="s">
        <v>73</v>
      </c>
      <c r="N28" s="670" t="s">
        <v>13</v>
      </c>
      <c r="O28" s="670"/>
      <c r="P28" s="670"/>
      <c r="Q28" s="177" t="s">
        <v>71</v>
      </c>
      <c r="R28" s="177" t="s">
        <v>72</v>
      </c>
      <c r="S28" s="177" t="s">
        <v>73</v>
      </c>
      <c r="T28" s="670" t="s">
        <v>13</v>
      </c>
      <c r="U28" s="670"/>
      <c r="V28" s="670"/>
      <c r="W28" s="177" t="s">
        <v>71</v>
      </c>
      <c r="X28" s="177" t="s">
        <v>72</v>
      </c>
      <c r="Y28" s="177" t="s">
        <v>73</v>
      </c>
      <c r="Z28" s="670" t="s">
        <v>13</v>
      </c>
      <c r="AA28" s="670"/>
      <c r="AB28" s="670"/>
      <c r="AC28" s="177" t="s">
        <v>71</v>
      </c>
      <c r="AD28" s="177" t="s">
        <v>72</v>
      </c>
      <c r="AE28" s="177" t="s">
        <v>73</v>
      </c>
      <c r="AF28" s="670" t="s">
        <v>13</v>
      </c>
      <c r="AG28" s="670"/>
      <c r="AH28" s="670"/>
      <c r="AI28" s="177" t="s">
        <v>71</v>
      </c>
      <c r="AJ28" s="177" t="s">
        <v>72</v>
      </c>
      <c r="AK28" s="177" t="s">
        <v>73</v>
      </c>
      <c r="AL28" s="670" t="s">
        <v>13</v>
      </c>
      <c r="AM28" s="670"/>
      <c r="AN28" s="670"/>
      <c r="AO28" s="177" t="s">
        <v>71</v>
      </c>
      <c r="AP28" s="177" t="s">
        <v>72</v>
      </c>
      <c r="AQ28" s="177" t="s">
        <v>73</v>
      </c>
      <c r="AR28" s="670" t="s">
        <v>13</v>
      </c>
      <c r="AS28" s="670"/>
      <c r="AT28" s="670"/>
      <c r="AU28" s="177" t="s">
        <v>71</v>
      </c>
      <c r="AV28" s="177" t="s">
        <v>72</v>
      </c>
      <c r="AW28" s="177" t="s">
        <v>73</v>
      </c>
      <c r="AX28" s="670" t="s">
        <v>13</v>
      </c>
      <c r="AY28" s="670"/>
      <c r="AZ28" s="670"/>
      <c r="BA28" s="177" t="s">
        <v>71</v>
      </c>
      <c r="BB28" s="177" t="s">
        <v>72</v>
      </c>
      <c r="BC28" s="177" t="s">
        <v>73</v>
      </c>
      <c r="BD28" s="670" t="s">
        <v>13</v>
      </c>
      <c r="BE28" s="670"/>
      <c r="BF28" s="670"/>
      <c r="BG28" s="202"/>
    </row>
    <row r="29" spans="1:59">
      <c r="A29" s="261" t="s">
        <v>2</v>
      </c>
      <c r="B29" s="382">
        <v>16</v>
      </c>
      <c r="C29" s="382">
        <v>14</v>
      </c>
      <c r="D29" s="382">
        <v>10</v>
      </c>
      <c r="E29" s="363">
        <f t="shared" ref="E29:E39" si="28">SUM(B29:D29)</f>
        <v>40</v>
      </c>
      <c r="F29" s="382">
        <v>13</v>
      </c>
      <c r="G29" s="382">
        <v>14</v>
      </c>
      <c r="H29" s="382">
        <v>11</v>
      </c>
      <c r="I29" s="363">
        <f t="shared" ref="I29:I39" si="29">SUM(F29:H29)</f>
        <v>38</v>
      </c>
      <c r="J29" s="370">
        <f t="shared" ref="J29:J39" si="30">I29-E29</f>
        <v>-2</v>
      </c>
      <c r="K29" s="382">
        <v>13</v>
      </c>
      <c r="L29" s="382">
        <v>14</v>
      </c>
      <c r="M29" s="382">
        <v>11</v>
      </c>
      <c r="N29" s="378">
        <f t="shared" ref="N29:N39" si="31">SUM(K29:M29)</f>
        <v>38</v>
      </c>
      <c r="O29" s="374">
        <f t="shared" ref="O29:O40" si="32">N29-I29</f>
        <v>0</v>
      </c>
      <c r="P29" s="367">
        <f t="shared" ref="P29:P40" si="33">N29-$E29</f>
        <v>-2</v>
      </c>
      <c r="Q29" s="382">
        <v>12</v>
      </c>
      <c r="R29" s="382">
        <v>13</v>
      </c>
      <c r="S29" s="382">
        <v>11</v>
      </c>
      <c r="T29" s="378">
        <f t="shared" ref="T29:T39" si="34">SUM(Q29:S29)</f>
        <v>36</v>
      </c>
      <c r="U29" s="374">
        <f t="shared" ref="U29:U40" si="35">T29-N29</f>
        <v>-2</v>
      </c>
      <c r="V29" s="367">
        <f t="shared" ref="V29:V40" si="36">T29-$E29</f>
        <v>-4</v>
      </c>
      <c r="W29" s="382">
        <v>10</v>
      </c>
      <c r="X29" s="382">
        <v>15</v>
      </c>
      <c r="Y29" s="382">
        <v>11</v>
      </c>
      <c r="Z29" s="378">
        <f t="shared" ref="Z29:Z39" si="37">SUM(W29:Y29)</f>
        <v>36</v>
      </c>
      <c r="AA29" s="374">
        <f t="shared" ref="AA29:AA40" si="38">Z29-T29</f>
        <v>0</v>
      </c>
      <c r="AB29" s="367">
        <f t="shared" ref="AB29:AB40" si="39">Z29-$E29</f>
        <v>-4</v>
      </c>
      <c r="AC29" s="382">
        <v>10</v>
      </c>
      <c r="AD29" s="382">
        <v>15</v>
      </c>
      <c r="AE29" s="382">
        <v>11</v>
      </c>
      <c r="AF29" s="378">
        <f t="shared" ref="AF29:AF39" si="40">SUM(AC29:AE29)</f>
        <v>36</v>
      </c>
      <c r="AG29" s="374">
        <f t="shared" ref="AG29:AG40" si="41">AF29-Z29</f>
        <v>0</v>
      </c>
      <c r="AH29" s="367">
        <f t="shared" ref="AH29:AH40" si="42">AF29-$E29</f>
        <v>-4</v>
      </c>
      <c r="AI29" s="382">
        <v>10</v>
      </c>
      <c r="AJ29" s="382">
        <v>16</v>
      </c>
      <c r="AK29" s="382">
        <v>11</v>
      </c>
      <c r="AL29" s="378">
        <f t="shared" ref="AL29:AL39" si="43">SUM(AI29:AK29)</f>
        <v>37</v>
      </c>
      <c r="AM29" s="374">
        <f t="shared" ref="AM29:AM40" si="44">AL29-AF29</f>
        <v>1</v>
      </c>
      <c r="AN29" s="367">
        <f t="shared" ref="AN29:AN40" si="45">AL29-$E29</f>
        <v>-3</v>
      </c>
      <c r="AO29" s="382">
        <v>9</v>
      </c>
      <c r="AP29" s="382">
        <v>16</v>
      </c>
      <c r="AQ29" s="382">
        <v>11</v>
      </c>
      <c r="AR29" s="378">
        <f t="shared" ref="AR29:AR39" si="46">SUM(AO29:AQ29)</f>
        <v>36</v>
      </c>
      <c r="AS29" s="374">
        <f t="shared" ref="AS29:AS40" si="47">AR29-AL29</f>
        <v>-1</v>
      </c>
      <c r="AT29" s="367">
        <f t="shared" ref="AT29:AT40" si="48">AR29-$E29</f>
        <v>-4</v>
      </c>
      <c r="AU29" s="382">
        <v>9</v>
      </c>
      <c r="AV29" s="382">
        <v>16</v>
      </c>
      <c r="AW29" s="382">
        <v>11</v>
      </c>
      <c r="AX29" s="378">
        <f t="shared" ref="AX29:AX39" si="49">SUM(AU29:AW29)</f>
        <v>36</v>
      </c>
      <c r="AY29" s="374">
        <f t="shared" ref="AY29:AY40" si="50">AX29-AR29</f>
        <v>0</v>
      </c>
      <c r="AZ29" s="367">
        <f t="shared" ref="AZ29:AZ40" si="51">AX29-$E29</f>
        <v>-4</v>
      </c>
      <c r="BA29" s="382">
        <v>9</v>
      </c>
      <c r="BB29" s="382">
        <v>16</v>
      </c>
      <c r="BC29" s="382">
        <v>11</v>
      </c>
      <c r="BD29" s="378">
        <f t="shared" ref="BD29:BD39" si="52">SUM(BA29:BC29)</f>
        <v>36</v>
      </c>
      <c r="BE29" s="374">
        <f t="shared" ref="BE29:BE40" si="53">BD29-AX29</f>
        <v>0</v>
      </c>
      <c r="BF29" s="367">
        <f t="shared" ref="BF29:BF40" si="54">BD29-$E29</f>
        <v>-4</v>
      </c>
      <c r="BG29" s="203"/>
    </row>
    <row r="30" spans="1:59">
      <c r="A30" s="266" t="s">
        <v>83</v>
      </c>
      <c r="B30" s="383">
        <v>39</v>
      </c>
      <c r="C30" s="383">
        <v>24</v>
      </c>
      <c r="D30" s="383">
        <v>14</v>
      </c>
      <c r="E30" s="364">
        <f t="shared" si="28"/>
        <v>77</v>
      </c>
      <c r="F30" s="383">
        <v>37</v>
      </c>
      <c r="G30" s="383">
        <v>24</v>
      </c>
      <c r="H30" s="383">
        <v>14</v>
      </c>
      <c r="I30" s="364">
        <f t="shared" si="29"/>
        <v>75</v>
      </c>
      <c r="J30" s="371">
        <f t="shared" si="30"/>
        <v>-2</v>
      </c>
      <c r="K30" s="383">
        <v>37</v>
      </c>
      <c r="L30" s="383">
        <v>23</v>
      </c>
      <c r="M30" s="383">
        <v>14</v>
      </c>
      <c r="N30" s="379">
        <f t="shared" si="31"/>
        <v>74</v>
      </c>
      <c r="O30" s="375">
        <f t="shared" si="32"/>
        <v>-1</v>
      </c>
      <c r="P30" s="367">
        <f t="shared" si="33"/>
        <v>-3</v>
      </c>
      <c r="Q30" s="383">
        <v>36</v>
      </c>
      <c r="R30" s="383">
        <v>23</v>
      </c>
      <c r="S30" s="383">
        <v>13</v>
      </c>
      <c r="T30" s="379">
        <f t="shared" si="34"/>
        <v>72</v>
      </c>
      <c r="U30" s="375">
        <f t="shared" si="35"/>
        <v>-2</v>
      </c>
      <c r="V30" s="367">
        <f t="shared" si="36"/>
        <v>-5</v>
      </c>
      <c r="W30" s="383">
        <v>34</v>
      </c>
      <c r="X30" s="383">
        <v>21</v>
      </c>
      <c r="Y30" s="383">
        <v>15</v>
      </c>
      <c r="Z30" s="379">
        <f t="shared" si="37"/>
        <v>70</v>
      </c>
      <c r="AA30" s="375">
        <f t="shared" si="38"/>
        <v>-2</v>
      </c>
      <c r="AB30" s="367">
        <f t="shared" si="39"/>
        <v>-7</v>
      </c>
      <c r="AC30" s="383">
        <v>34</v>
      </c>
      <c r="AD30" s="383">
        <v>21</v>
      </c>
      <c r="AE30" s="383">
        <v>15</v>
      </c>
      <c r="AF30" s="379">
        <f t="shared" si="40"/>
        <v>70</v>
      </c>
      <c r="AG30" s="375">
        <f t="shared" si="41"/>
        <v>0</v>
      </c>
      <c r="AH30" s="367">
        <f t="shared" si="42"/>
        <v>-7</v>
      </c>
      <c r="AI30" s="383">
        <v>34</v>
      </c>
      <c r="AJ30" s="383">
        <v>20</v>
      </c>
      <c r="AK30" s="383">
        <v>15</v>
      </c>
      <c r="AL30" s="379">
        <f t="shared" si="43"/>
        <v>69</v>
      </c>
      <c r="AM30" s="375">
        <f t="shared" si="44"/>
        <v>-1</v>
      </c>
      <c r="AN30" s="367">
        <f t="shared" si="45"/>
        <v>-8</v>
      </c>
      <c r="AO30" s="383">
        <v>34</v>
      </c>
      <c r="AP30" s="383">
        <v>20</v>
      </c>
      <c r="AQ30" s="383">
        <v>15</v>
      </c>
      <c r="AR30" s="379">
        <f t="shared" si="46"/>
        <v>69</v>
      </c>
      <c r="AS30" s="375">
        <f t="shared" si="47"/>
        <v>0</v>
      </c>
      <c r="AT30" s="367">
        <f t="shared" si="48"/>
        <v>-8</v>
      </c>
      <c r="AU30" s="383">
        <v>33</v>
      </c>
      <c r="AV30" s="383">
        <v>20</v>
      </c>
      <c r="AW30" s="383">
        <v>15</v>
      </c>
      <c r="AX30" s="379">
        <f t="shared" si="49"/>
        <v>68</v>
      </c>
      <c r="AY30" s="375">
        <f t="shared" si="50"/>
        <v>-1</v>
      </c>
      <c r="AZ30" s="367">
        <f t="shared" si="51"/>
        <v>-9</v>
      </c>
      <c r="BA30" s="383">
        <v>33</v>
      </c>
      <c r="BB30" s="383">
        <v>21</v>
      </c>
      <c r="BC30" s="383">
        <v>16</v>
      </c>
      <c r="BD30" s="379">
        <f t="shared" si="52"/>
        <v>70</v>
      </c>
      <c r="BE30" s="375">
        <f t="shared" si="53"/>
        <v>2</v>
      </c>
      <c r="BF30" s="367">
        <f t="shared" si="54"/>
        <v>-7</v>
      </c>
      <c r="BG30" s="203"/>
    </row>
    <row r="31" spans="1:59">
      <c r="A31" s="266" t="s">
        <v>4</v>
      </c>
      <c r="B31" s="383">
        <v>42</v>
      </c>
      <c r="C31" s="383">
        <v>17</v>
      </c>
      <c r="D31" s="383">
        <v>12</v>
      </c>
      <c r="E31" s="364">
        <f t="shared" si="28"/>
        <v>71</v>
      </c>
      <c r="F31" s="383">
        <v>39</v>
      </c>
      <c r="G31" s="383">
        <v>16</v>
      </c>
      <c r="H31" s="383">
        <v>12</v>
      </c>
      <c r="I31" s="364">
        <f t="shared" si="29"/>
        <v>67</v>
      </c>
      <c r="J31" s="371">
        <f t="shared" si="30"/>
        <v>-4</v>
      </c>
      <c r="K31" s="383">
        <v>39</v>
      </c>
      <c r="L31" s="383">
        <v>17</v>
      </c>
      <c r="M31" s="383">
        <v>11</v>
      </c>
      <c r="N31" s="379">
        <f t="shared" si="31"/>
        <v>67</v>
      </c>
      <c r="O31" s="375">
        <f t="shared" si="32"/>
        <v>0</v>
      </c>
      <c r="P31" s="367">
        <f t="shared" si="33"/>
        <v>-4</v>
      </c>
      <c r="Q31" s="383">
        <v>38</v>
      </c>
      <c r="R31" s="383">
        <v>17</v>
      </c>
      <c r="S31" s="383">
        <v>11</v>
      </c>
      <c r="T31" s="379">
        <f t="shared" si="34"/>
        <v>66</v>
      </c>
      <c r="U31" s="375">
        <f t="shared" si="35"/>
        <v>-1</v>
      </c>
      <c r="V31" s="367">
        <f t="shared" si="36"/>
        <v>-5</v>
      </c>
      <c r="W31" s="383">
        <v>36</v>
      </c>
      <c r="X31" s="383">
        <v>19</v>
      </c>
      <c r="Y31" s="383">
        <v>11</v>
      </c>
      <c r="Z31" s="379">
        <f t="shared" si="37"/>
        <v>66</v>
      </c>
      <c r="AA31" s="375">
        <f t="shared" si="38"/>
        <v>0</v>
      </c>
      <c r="AB31" s="367">
        <f t="shared" si="39"/>
        <v>-5</v>
      </c>
      <c r="AC31" s="383">
        <v>35</v>
      </c>
      <c r="AD31" s="383">
        <v>19</v>
      </c>
      <c r="AE31" s="383">
        <v>11</v>
      </c>
      <c r="AF31" s="379">
        <f t="shared" si="40"/>
        <v>65</v>
      </c>
      <c r="AG31" s="375">
        <f t="shared" si="41"/>
        <v>-1</v>
      </c>
      <c r="AH31" s="367">
        <f t="shared" si="42"/>
        <v>-6</v>
      </c>
      <c r="AI31" s="383">
        <v>35</v>
      </c>
      <c r="AJ31" s="383">
        <v>19</v>
      </c>
      <c r="AK31" s="383">
        <v>11</v>
      </c>
      <c r="AL31" s="379">
        <f t="shared" si="43"/>
        <v>65</v>
      </c>
      <c r="AM31" s="375">
        <f t="shared" si="44"/>
        <v>0</v>
      </c>
      <c r="AN31" s="367">
        <f t="shared" si="45"/>
        <v>-6</v>
      </c>
      <c r="AO31" s="383">
        <v>35</v>
      </c>
      <c r="AP31" s="383">
        <v>19</v>
      </c>
      <c r="AQ31" s="383">
        <v>11</v>
      </c>
      <c r="AR31" s="379">
        <f t="shared" si="46"/>
        <v>65</v>
      </c>
      <c r="AS31" s="375">
        <f t="shared" si="47"/>
        <v>0</v>
      </c>
      <c r="AT31" s="367">
        <f t="shared" si="48"/>
        <v>-6</v>
      </c>
      <c r="AU31" s="383">
        <v>35</v>
      </c>
      <c r="AV31" s="383">
        <v>19</v>
      </c>
      <c r="AW31" s="383">
        <v>11</v>
      </c>
      <c r="AX31" s="379">
        <f t="shared" si="49"/>
        <v>65</v>
      </c>
      <c r="AY31" s="375">
        <f t="shared" si="50"/>
        <v>0</v>
      </c>
      <c r="AZ31" s="367">
        <f t="shared" si="51"/>
        <v>-6</v>
      </c>
      <c r="BA31" s="383">
        <v>35</v>
      </c>
      <c r="BB31" s="383">
        <v>19</v>
      </c>
      <c r="BC31" s="383">
        <v>11</v>
      </c>
      <c r="BD31" s="379">
        <f t="shared" si="52"/>
        <v>65</v>
      </c>
      <c r="BE31" s="375">
        <f t="shared" si="53"/>
        <v>0</v>
      </c>
      <c r="BF31" s="367">
        <f t="shared" si="54"/>
        <v>-6</v>
      </c>
      <c r="BG31" s="203"/>
    </row>
    <row r="32" spans="1:59">
      <c r="A32" s="266" t="s">
        <v>5</v>
      </c>
      <c r="B32" s="383">
        <v>33</v>
      </c>
      <c r="C32" s="383">
        <v>21</v>
      </c>
      <c r="D32" s="383">
        <v>10</v>
      </c>
      <c r="E32" s="364">
        <f t="shared" si="28"/>
        <v>64</v>
      </c>
      <c r="F32" s="383">
        <v>32</v>
      </c>
      <c r="G32" s="383">
        <v>21</v>
      </c>
      <c r="H32" s="383">
        <v>11</v>
      </c>
      <c r="I32" s="364">
        <f t="shared" si="29"/>
        <v>64</v>
      </c>
      <c r="J32" s="371">
        <f t="shared" si="30"/>
        <v>0</v>
      </c>
      <c r="K32" s="383">
        <v>33</v>
      </c>
      <c r="L32" s="383">
        <v>21</v>
      </c>
      <c r="M32" s="383">
        <v>11</v>
      </c>
      <c r="N32" s="379">
        <f t="shared" si="31"/>
        <v>65</v>
      </c>
      <c r="O32" s="375">
        <f t="shared" si="32"/>
        <v>1</v>
      </c>
      <c r="P32" s="367">
        <f t="shared" si="33"/>
        <v>1</v>
      </c>
      <c r="Q32" s="383">
        <v>33</v>
      </c>
      <c r="R32" s="383">
        <v>21</v>
      </c>
      <c r="S32" s="383">
        <v>11</v>
      </c>
      <c r="T32" s="379">
        <f t="shared" si="34"/>
        <v>65</v>
      </c>
      <c r="U32" s="375">
        <f t="shared" si="35"/>
        <v>0</v>
      </c>
      <c r="V32" s="367">
        <f t="shared" si="36"/>
        <v>1</v>
      </c>
      <c r="W32" s="383">
        <v>32</v>
      </c>
      <c r="X32" s="383">
        <v>20</v>
      </c>
      <c r="Y32" s="383">
        <v>11</v>
      </c>
      <c r="Z32" s="379">
        <f t="shared" si="37"/>
        <v>63</v>
      </c>
      <c r="AA32" s="375">
        <f t="shared" si="38"/>
        <v>-2</v>
      </c>
      <c r="AB32" s="367">
        <f t="shared" si="39"/>
        <v>-1</v>
      </c>
      <c r="AC32" s="383">
        <v>30</v>
      </c>
      <c r="AD32" s="383">
        <v>20</v>
      </c>
      <c r="AE32" s="383">
        <v>11</v>
      </c>
      <c r="AF32" s="379">
        <f t="shared" si="40"/>
        <v>61</v>
      </c>
      <c r="AG32" s="375">
        <f t="shared" si="41"/>
        <v>-2</v>
      </c>
      <c r="AH32" s="367">
        <f t="shared" si="42"/>
        <v>-3</v>
      </c>
      <c r="AI32" s="383">
        <v>30</v>
      </c>
      <c r="AJ32" s="383">
        <v>19</v>
      </c>
      <c r="AK32" s="383">
        <v>11</v>
      </c>
      <c r="AL32" s="379">
        <f t="shared" si="43"/>
        <v>60</v>
      </c>
      <c r="AM32" s="375">
        <f t="shared" si="44"/>
        <v>-1</v>
      </c>
      <c r="AN32" s="367">
        <f t="shared" si="45"/>
        <v>-4</v>
      </c>
      <c r="AO32" s="383">
        <v>30</v>
      </c>
      <c r="AP32" s="383">
        <v>19</v>
      </c>
      <c r="AQ32" s="383">
        <v>11</v>
      </c>
      <c r="AR32" s="379">
        <f t="shared" si="46"/>
        <v>60</v>
      </c>
      <c r="AS32" s="375">
        <f t="shared" si="47"/>
        <v>0</v>
      </c>
      <c r="AT32" s="367">
        <f t="shared" si="48"/>
        <v>-4</v>
      </c>
      <c r="AU32" s="383">
        <v>29</v>
      </c>
      <c r="AV32" s="383">
        <v>19</v>
      </c>
      <c r="AW32" s="383">
        <v>10</v>
      </c>
      <c r="AX32" s="379">
        <f t="shared" si="49"/>
        <v>58</v>
      </c>
      <c r="AY32" s="375">
        <f t="shared" si="50"/>
        <v>-2</v>
      </c>
      <c r="AZ32" s="367">
        <f t="shared" si="51"/>
        <v>-6</v>
      </c>
      <c r="BA32" s="383">
        <v>30</v>
      </c>
      <c r="BB32" s="383">
        <v>19</v>
      </c>
      <c r="BC32" s="383">
        <v>11</v>
      </c>
      <c r="BD32" s="379">
        <f t="shared" si="52"/>
        <v>60</v>
      </c>
      <c r="BE32" s="375">
        <f t="shared" si="53"/>
        <v>2</v>
      </c>
      <c r="BF32" s="367">
        <f t="shared" si="54"/>
        <v>-4</v>
      </c>
      <c r="BG32" s="203"/>
    </row>
    <row r="33" spans="1:59">
      <c r="A33" s="266" t="s">
        <v>6</v>
      </c>
      <c r="B33" s="383">
        <v>33</v>
      </c>
      <c r="C33" s="383">
        <v>15</v>
      </c>
      <c r="D33" s="383">
        <v>17</v>
      </c>
      <c r="E33" s="364">
        <f t="shared" si="28"/>
        <v>65</v>
      </c>
      <c r="F33" s="383">
        <v>31</v>
      </c>
      <c r="G33" s="383">
        <v>15</v>
      </c>
      <c r="H33" s="383">
        <v>16</v>
      </c>
      <c r="I33" s="364">
        <f t="shared" si="29"/>
        <v>62</v>
      </c>
      <c r="J33" s="371">
        <f t="shared" si="30"/>
        <v>-3</v>
      </c>
      <c r="K33" s="383">
        <v>30</v>
      </c>
      <c r="L33" s="383">
        <v>15</v>
      </c>
      <c r="M33" s="383">
        <v>16</v>
      </c>
      <c r="N33" s="379">
        <f t="shared" si="31"/>
        <v>61</v>
      </c>
      <c r="O33" s="376">
        <f t="shared" si="32"/>
        <v>-1</v>
      </c>
      <c r="P33" s="368">
        <f t="shared" si="33"/>
        <v>-4</v>
      </c>
      <c r="Q33" s="383">
        <v>30</v>
      </c>
      <c r="R33" s="383">
        <v>15</v>
      </c>
      <c r="S33" s="383">
        <v>16</v>
      </c>
      <c r="T33" s="379">
        <f t="shared" si="34"/>
        <v>61</v>
      </c>
      <c r="U33" s="376">
        <f t="shared" si="35"/>
        <v>0</v>
      </c>
      <c r="V33" s="368">
        <f t="shared" si="36"/>
        <v>-4</v>
      </c>
      <c r="W33" s="383">
        <v>29</v>
      </c>
      <c r="X33" s="383">
        <v>16</v>
      </c>
      <c r="Y33" s="383">
        <v>16</v>
      </c>
      <c r="Z33" s="379">
        <f t="shared" si="37"/>
        <v>61</v>
      </c>
      <c r="AA33" s="376">
        <f t="shared" si="38"/>
        <v>0</v>
      </c>
      <c r="AB33" s="368">
        <f t="shared" si="39"/>
        <v>-4</v>
      </c>
      <c r="AC33" s="383">
        <v>28</v>
      </c>
      <c r="AD33" s="383">
        <v>16</v>
      </c>
      <c r="AE33" s="383">
        <v>16</v>
      </c>
      <c r="AF33" s="379">
        <f t="shared" si="40"/>
        <v>60</v>
      </c>
      <c r="AG33" s="376">
        <f t="shared" si="41"/>
        <v>-1</v>
      </c>
      <c r="AH33" s="368">
        <f t="shared" si="42"/>
        <v>-5</v>
      </c>
      <c r="AI33" s="383">
        <v>28</v>
      </c>
      <c r="AJ33" s="383">
        <v>16</v>
      </c>
      <c r="AK33" s="383">
        <v>16</v>
      </c>
      <c r="AL33" s="379">
        <f t="shared" si="43"/>
        <v>60</v>
      </c>
      <c r="AM33" s="376">
        <f t="shared" si="44"/>
        <v>0</v>
      </c>
      <c r="AN33" s="368">
        <f t="shared" si="45"/>
        <v>-5</v>
      </c>
      <c r="AO33" s="383">
        <v>27</v>
      </c>
      <c r="AP33" s="383">
        <v>15</v>
      </c>
      <c r="AQ33" s="383">
        <v>16</v>
      </c>
      <c r="AR33" s="379">
        <f t="shared" si="46"/>
        <v>58</v>
      </c>
      <c r="AS33" s="376">
        <f t="shared" si="47"/>
        <v>-2</v>
      </c>
      <c r="AT33" s="368">
        <f t="shared" si="48"/>
        <v>-7</v>
      </c>
      <c r="AU33" s="383">
        <v>27</v>
      </c>
      <c r="AV33" s="383">
        <v>15</v>
      </c>
      <c r="AW33" s="383">
        <v>16</v>
      </c>
      <c r="AX33" s="379">
        <f t="shared" si="49"/>
        <v>58</v>
      </c>
      <c r="AY33" s="376">
        <f t="shared" si="50"/>
        <v>0</v>
      </c>
      <c r="AZ33" s="368">
        <f t="shared" si="51"/>
        <v>-7</v>
      </c>
      <c r="BA33" s="383">
        <v>27</v>
      </c>
      <c r="BB33" s="383">
        <v>15</v>
      </c>
      <c r="BC33" s="383">
        <v>16</v>
      </c>
      <c r="BD33" s="379">
        <f t="shared" si="52"/>
        <v>58</v>
      </c>
      <c r="BE33" s="376">
        <f t="shared" si="53"/>
        <v>0</v>
      </c>
      <c r="BF33" s="368">
        <f t="shared" si="54"/>
        <v>-7</v>
      </c>
      <c r="BG33" s="203"/>
    </row>
    <row r="34" spans="1:59">
      <c r="A34" s="267" t="s">
        <v>7</v>
      </c>
      <c r="B34" s="386">
        <v>10</v>
      </c>
      <c r="C34" s="382">
        <v>6</v>
      </c>
      <c r="D34" s="387">
        <v>8</v>
      </c>
      <c r="E34" s="369">
        <f t="shared" si="28"/>
        <v>24</v>
      </c>
      <c r="F34" s="386">
        <v>10</v>
      </c>
      <c r="G34" s="382">
        <v>6</v>
      </c>
      <c r="H34" s="387">
        <v>8</v>
      </c>
      <c r="I34" s="369">
        <f t="shared" si="29"/>
        <v>24</v>
      </c>
      <c r="J34" s="372">
        <f t="shared" si="30"/>
        <v>0</v>
      </c>
      <c r="K34" s="386">
        <v>10</v>
      </c>
      <c r="L34" s="382">
        <v>6</v>
      </c>
      <c r="M34" s="387">
        <v>8</v>
      </c>
      <c r="N34" s="369">
        <f t="shared" si="31"/>
        <v>24</v>
      </c>
      <c r="O34" s="375">
        <f t="shared" si="32"/>
        <v>0</v>
      </c>
      <c r="P34" s="377">
        <f t="shared" si="33"/>
        <v>0</v>
      </c>
      <c r="Q34" s="386">
        <v>10</v>
      </c>
      <c r="R34" s="382">
        <v>6</v>
      </c>
      <c r="S34" s="387">
        <v>8</v>
      </c>
      <c r="T34" s="369">
        <f t="shared" si="34"/>
        <v>24</v>
      </c>
      <c r="U34" s="375">
        <f t="shared" si="35"/>
        <v>0</v>
      </c>
      <c r="V34" s="377">
        <f t="shared" si="36"/>
        <v>0</v>
      </c>
      <c r="W34" s="386">
        <v>9</v>
      </c>
      <c r="X34" s="382">
        <v>7</v>
      </c>
      <c r="Y34" s="387">
        <v>8</v>
      </c>
      <c r="Z34" s="369">
        <f t="shared" si="37"/>
        <v>24</v>
      </c>
      <c r="AA34" s="375">
        <f t="shared" si="38"/>
        <v>0</v>
      </c>
      <c r="AB34" s="377">
        <f t="shared" si="39"/>
        <v>0</v>
      </c>
      <c r="AC34" s="386">
        <v>9</v>
      </c>
      <c r="AD34" s="382">
        <v>6</v>
      </c>
      <c r="AE34" s="387">
        <v>8</v>
      </c>
      <c r="AF34" s="369">
        <f t="shared" si="40"/>
        <v>23</v>
      </c>
      <c r="AG34" s="375">
        <f t="shared" si="41"/>
        <v>-1</v>
      </c>
      <c r="AH34" s="377">
        <f t="shared" si="42"/>
        <v>-1</v>
      </c>
      <c r="AI34" s="386">
        <v>8</v>
      </c>
      <c r="AJ34" s="382">
        <v>6</v>
      </c>
      <c r="AK34" s="387">
        <v>8</v>
      </c>
      <c r="AL34" s="369">
        <f t="shared" si="43"/>
        <v>22</v>
      </c>
      <c r="AM34" s="375">
        <f t="shared" si="44"/>
        <v>-1</v>
      </c>
      <c r="AN34" s="377">
        <f t="shared" si="45"/>
        <v>-2</v>
      </c>
      <c r="AO34" s="386">
        <v>8</v>
      </c>
      <c r="AP34" s="382">
        <v>6</v>
      </c>
      <c r="AQ34" s="387">
        <v>8</v>
      </c>
      <c r="AR34" s="369">
        <f t="shared" si="46"/>
        <v>22</v>
      </c>
      <c r="AS34" s="375">
        <f t="shared" si="47"/>
        <v>0</v>
      </c>
      <c r="AT34" s="377">
        <f t="shared" si="48"/>
        <v>-2</v>
      </c>
      <c r="AU34" s="386">
        <v>8</v>
      </c>
      <c r="AV34" s="382">
        <v>6</v>
      </c>
      <c r="AW34" s="387">
        <v>8</v>
      </c>
      <c r="AX34" s="369">
        <f t="shared" si="49"/>
        <v>22</v>
      </c>
      <c r="AY34" s="375">
        <f t="shared" si="50"/>
        <v>0</v>
      </c>
      <c r="AZ34" s="377">
        <f t="shared" si="51"/>
        <v>-2</v>
      </c>
      <c r="BA34" s="386">
        <v>8</v>
      </c>
      <c r="BB34" s="382">
        <v>6</v>
      </c>
      <c r="BC34" s="387">
        <v>8</v>
      </c>
      <c r="BD34" s="369">
        <f t="shared" si="52"/>
        <v>22</v>
      </c>
      <c r="BE34" s="375">
        <f t="shared" si="53"/>
        <v>0</v>
      </c>
      <c r="BF34" s="377">
        <f t="shared" si="54"/>
        <v>-2</v>
      </c>
      <c r="BG34" s="203"/>
    </row>
    <row r="35" spans="1:59">
      <c r="A35" s="266" t="s">
        <v>8</v>
      </c>
      <c r="B35" s="382">
        <v>97</v>
      </c>
      <c r="C35" s="382">
        <v>60</v>
      </c>
      <c r="D35" s="382">
        <v>34</v>
      </c>
      <c r="E35" s="364">
        <f t="shared" si="28"/>
        <v>191</v>
      </c>
      <c r="F35" s="382">
        <v>93</v>
      </c>
      <c r="G35" s="382">
        <v>52</v>
      </c>
      <c r="H35" s="382">
        <v>31</v>
      </c>
      <c r="I35" s="364">
        <f t="shared" si="29"/>
        <v>176</v>
      </c>
      <c r="J35" s="371">
        <f t="shared" si="30"/>
        <v>-15</v>
      </c>
      <c r="K35" s="382">
        <v>92</v>
      </c>
      <c r="L35" s="382">
        <v>53</v>
      </c>
      <c r="M35" s="382">
        <v>31</v>
      </c>
      <c r="N35" s="379">
        <f t="shared" si="31"/>
        <v>176</v>
      </c>
      <c r="O35" s="374">
        <f t="shared" si="32"/>
        <v>0</v>
      </c>
      <c r="P35" s="367">
        <f t="shared" si="33"/>
        <v>-15</v>
      </c>
      <c r="Q35" s="382">
        <v>88</v>
      </c>
      <c r="R35" s="382">
        <v>53</v>
      </c>
      <c r="S35" s="382">
        <v>31</v>
      </c>
      <c r="T35" s="379">
        <f t="shared" si="34"/>
        <v>172</v>
      </c>
      <c r="U35" s="374">
        <f t="shared" si="35"/>
        <v>-4</v>
      </c>
      <c r="V35" s="367">
        <f t="shared" si="36"/>
        <v>-19</v>
      </c>
      <c r="W35" s="382">
        <v>86</v>
      </c>
      <c r="X35" s="382">
        <v>53</v>
      </c>
      <c r="Y35" s="382">
        <v>30</v>
      </c>
      <c r="Z35" s="379">
        <f t="shared" si="37"/>
        <v>169</v>
      </c>
      <c r="AA35" s="374">
        <f t="shared" si="38"/>
        <v>-3</v>
      </c>
      <c r="AB35" s="367">
        <f t="shared" si="39"/>
        <v>-22</v>
      </c>
      <c r="AC35" s="382">
        <v>85</v>
      </c>
      <c r="AD35" s="382">
        <v>51</v>
      </c>
      <c r="AE35" s="382">
        <v>30</v>
      </c>
      <c r="AF35" s="379">
        <f t="shared" si="40"/>
        <v>166</v>
      </c>
      <c r="AG35" s="374">
        <f t="shared" si="41"/>
        <v>-3</v>
      </c>
      <c r="AH35" s="367">
        <f t="shared" si="42"/>
        <v>-25</v>
      </c>
      <c r="AI35" s="382">
        <v>86</v>
      </c>
      <c r="AJ35" s="382">
        <v>51</v>
      </c>
      <c r="AK35" s="382">
        <v>30</v>
      </c>
      <c r="AL35" s="379">
        <f t="shared" si="43"/>
        <v>167</v>
      </c>
      <c r="AM35" s="374">
        <f t="shared" si="44"/>
        <v>1</v>
      </c>
      <c r="AN35" s="367">
        <f t="shared" si="45"/>
        <v>-24</v>
      </c>
      <c r="AO35" s="382">
        <v>86</v>
      </c>
      <c r="AP35" s="382">
        <v>52</v>
      </c>
      <c r="AQ35" s="382">
        <v>30</v>
      </c>
      <c r="AR35" s="379">
        <f t="shared" si="46"/>
        <v>168</v>
      </c>
      <c r="AS35" s="374">
        <f t="shared" si="47"/>
        <v>1</v>
      </c>
      <c r="AT35" s="367">
        <f t="shared" si="48"/>
        <v>-23</v>
      </c>
      <c r="AU35" s="382">
        <v>85</v>
      </c>
      <c r="AV35" s="382">
        <v>52</v>
      </c>
      <c r="AW35" s="382">
        <v>29</v>
      </c>
      <c r="AX35" s="379">
        <f t="shared" si="49"/>
        <v>166</v>
      </c>
      <c r="AY35" s="374">
        <f t="shared" si="50"/>
        <v>-2</v>
      </c>
      <c r="AZ35" s="367">
        <f t="shared" si="51"/>
        <v>-25</v>
      </c>
      <c r="BA35" s="382">
        <v>85</v>
      </c>
      <c r="BB35" s="382">
        <v>52</v>
      </c>
      <c r="BC35" s="382">
        <v>29</v>
      </c>
      <c r="BD35" s="379">
        <f t="shared" si="52"/>
        <v>166</v>
      </c>
      <c r="BE35" s="374">
        <f t="shared" si="53"/>
        <v>0</v>
      </c>
      <c r="BF35" s="367">
        <f t="shared" si="54"/>
        <v>-25</v>
      </c>
      <c r="BG35" s="203"/>
    </row>
    <row r="36" spans="1:59">
      <c r="A36" s="266" t="s">
        <v>9</v>
      </c>
      <c r="B36" s="383">
        <v>48</v>
      </c>
      <c r="C36" s="383">
        <v>18</v>
      </c>
      <c r="D36" s="383">
        <v>17</v>
      </c>
      <c r="E36" s="364">
        <f t="shared" si="28"/>
        <v>83</v>
      </c>
      <c r="F36" s="383">
        <v>48</v>
      </c>
      <c r="G36" s="383">
        <v>17</v>
      </c>
      <c r="H36" s="383">
        <v>17</v>
      </c>
      <c r="I36" s="364">
        <f t="shared" si="29"/>
        <v>82</v>
      </c>
      <c r="J36" s="371">
        <f t="shared" si="30"/>
        <v>-1</v>
      </c>
      <c r="K36" s="383">
        <v>48</v>
      </c>
      <c r="L36" s="383">
        <v>17</v>
      </c>
      <c r="M36" s="383">
        <v>17</v>
      </c>
      <c r="N36" s="379">
        <f t="shared" si="31"/>
        <v>82</v>
      </c>
      <c r="O36" s="375">
        <f t="shared" si="32"/>
        <v>0</v>
      </c>
      <c r="P36" s="367">
        <f t="shared" si="33"/>
        <v>-1</v>
      </c>
      <c r="Q36" s="383">
        <v>48</v>
      </c>
      <c r="R36" s="383">
        <v>17</v>
      </c>
      <c r="S36" s="383">
        <v>16</v>
      </c>
      <c r="T36" s="379">
        <f t="shared" si="34"/>
        <v>81</v>
      </c>
      <c r="U36" s="375">
        <f t="shared" si="35"/>
        <v>-1</v>
      </c>
      <c r="V36" s="367">
        <f t="shared" si="36"/>
        <v>-2</v>
      </c>
      <c r="W36" s="383">
        <v>46</v>
      </c>
      <c r="X36" s="383">
        <v>18</v>
      </c>
      <c r="Y36" s="383">
        <v>16</v>
      </c>
      <c r="Z36" s="379">
        <f t="shared" si="37"/>
        <v>80</v>
      </c>
      <c r="AA36" s="375">
        <f t="shared" si="38"/>
        <v>-1</v>
      </c>
      <c r="AB36" s="367">
        <f t="shared" si="39"/>
        <v>-3</v>
      </c>
      <c r="AC36" s="383">
        <v>43</v>
      </c>
      <c r="AD36" s="383">
        <v>18</v>
      </c>
      <c r="AE36" s="383">
        <v>16</v>
      </c>
      <c r="AF36" s="379">
        <f t="shared" si="40"/>
        <v>77</v>
      </c>
      <c r="AG36" s="375">
        <f t="shared" si="41"/>
        <v>-3</v>
      </c>
      <c r="AH36" s="367">
        <f t="shared" si="42"/>
        <v>-6</v>
      </c>
      <c r="AI36" s="383">
        <v>43</v>
      </c>
      <c r="AJ36" s="383">
        <v>18</v>
      </c>
      <c r="AK36" s="383">
        <v>16</v>
      </c>
      <c r="AL36" s="379">
        <f t="shared" si="43"/>
        <v>77</v>
      </c>
      <c r="AM36" s="375">
        <f t="shared" si="44"/>
        <v>0</v>
      </c>
      <c r="AN36" s="367">
        <f t="shared" si="45"/>
        <v>-6</v>
      </c>
      <c r="AO36" s="383">
        <v>41</v>
      </c>
      <c r="AP36" s="383">
        <v>18</v>
      </c>
      <c r="AQ36" s="383">
        <v>15</v>
      </c>
      <c r="AR36" s="379">
        <f t="shared" si="46"/>
        <v>74</v>
      </c>
      <c r="AS36" s="375">
        <f t="shared" si="47"/>
        <v>-3</v>
      </c>
      <c r="AT36" s="367">
        <f t="shared" si="48"/>
        <v>-9</v>
      </c>
      <c r="AU36" s="383">
        <v>40</v>
      </c>
      <c r="AV36" s="383">
        <v>18</v>
      </c>
      <c r="AW36" s="383">
        <v>14</v>
      </c>
      <c r="AX36" s="379">
        <f t="shared" si="49"/>
        <v>72</v>
      </c>
      <c r="AY36" s="375">
        <f t="shared" si="50"/>
        <v>-2</v>
      </c>
      <c r="AZ36" s="367">
        <f t="shared" si="51"/>
        <v>-11</v>
      </c>
      <c r="BA36" s="383">
        <v>39</v>
      </c>
      <c r="BB36" s="383">
        <v>18</v>
      </c>
      <c r="BC36" s="383">
        <v>14</v>
      </c>
      <c r="BD36" s="379">
        <f t="shared" si="52"/>
        <v>71</v>
      </c>
      <c r="BE36" s="375">
        <f t="shared" si="53"/>
        <v>-1</v>
      </c>
      <c r="BF36" s="367">
        <f t="shared" si="54"/>
        <v>-12</v>
      </c>
      <c r="BG36" s="203"/>
    </row>
    <row r="37" spans="1:59">
      <c r="A37" s="266" t="s">
        <v>10</v>
      </c>
      <c r="B37" s="383">
        <v>35</v>
      </c>
      <c r="C37" s="383">
        <v>14</v>
      </c>
      <c r="D37" s="383">
        <v>18</v>
      </c>
      <c r="E37" s="364">
        <f t="shared" si="28"/>
        <v>67</v>
      </c>
      <c r="F37" s="383">
        <v>35</v>
      </c>
      <c r="G37" s="383">
        <v>15</v>
      </c>
      <c r="H37" s="383">
        <v>15</v>
      </c>
      <c r="I37" s="364">
        <f t="shared" si="29"/>
        <v>65</v>
      </c>
      <c r="J37" s="371">
        <f t="shared" si="30"/>
        <v>-2</v>
      </c>
      <c r="K37" s="383">
        <v>33</v>
      </c>
      <c r="L37" s="383">
        <v>15</v>
      </c>
      <c r="M37" s="383">
        <v>15</v>
      </c>
      <c r="N37" s="379">
        <f t="shared" si="31"/>
        <v>63</v>
      </c>
      <c r="O37" s="375">
        <f t="shared" si="32"/>
        <v>-2</v>
      </c>
      <c r="P37" s="367">
        <f t="shared" si="33"/>
        <v>-4</v>
      </c>
      <c r="Q37" s="383">
        <v>35</v>
      </c>
      <c r="R37" s="383">
        <v>15</v>
      </c>
      <c r="S37" s="383">
        <v>15</v>
      </c>
      <c r="T37" s="379">
        <f t="shared" si="34"/>
        <v>65</v>
      </c>
      <c r="U37" s="375">
        <f t="shared" si="35"/>
        <v>2</v>
      </c>
      <c r="V37" s="367">
        <f t="shared" si="36"/>
        <v>-2</v>
      </c>
      <c r="W37" s="383">
        <v>34</v>
      </c>
      <c r="X37" s="383">
        <v>16</v>
      </c>
      <c r="Y37" s="383">
        <v>15</v>
      </c>
      <c r="Z37" s="379">
        <f t="shared" si="37"/>
        <v>65</v>
      </c>
      <c r="AA37" s="375">
        <f t="shared" si="38"/>
        <v>0</v>
      </c>
      <c r="AB37" s="367">
        <f t="shared" si="39"/>
        <v>-2</v>
      </c>
      <c r="AC37" s="383">
        <v>36</v>
      </c>
      <c r="AD37" s="383">
        <v>16</v>
      </c>
      <c r="AE37" s="383">
        <v>15</v>
      </c>
      <c r="AF37" s="379">
        <f t="shared" si="40"/>
        <v>67</v>
      </c>
      <c r="AG37" s="375">
        <f t="shared" si="41"/>
        <v>2</v>
      </c>
      <c r="AH37" s="367">
        <f t="shared" si="42"/>
        <v>0</v>
      </c>
      <c r="AI37" s="383">
        <v>36</v>
      </c>
      <c r="AJ37" s="383">
        <v>16</v>
      </c>
      <c r="AK37" s="383">
        <v>15</v>
      </c>
      <c r="AL37" s="379">
        <f t="shared" si="43"/>
        <v>67</v>
      </c>
      <c r="AM37" s="375">
        <f t="shared" si="44"/>
        <v>0</v>
      </c>
      <c r="AN37" s="367">
        <f t="shared" si="45"/>
        <v>0</v>
      </c>
      <c r="AO37" s="383">
        <v>36</v>
      </c>
      <c r="AP37" s="383">
        <v>16</v>
      </c>
      <c r="AQ37" s="383">
        <v>15</v>
      </c>
      <c r="AR37" s="379">
        <f t="shared" si="46"/>
        <v>67</v>
      </c>
      <c r="AS37" s="375">
        <f t="shared" si="47"/>
        <v>0</v>
      </c>
      <c r="AT37" s="367">
        <f t="shared" si="48"/>
        <v>0</v>
      </c>
      <c r="AU37" s="383">
        <v>36</v>
      </c>
      <c r="AV37" s="383">
        <v>16</v>
      </c>
      <c r="AW37" s="383">
        <v>15</v>
      </c>
      <c r="AX37" s="379">
        <f t="shared" si="49"/>
        <v>67</v>
      </c>
      <c r="AY37" s="375">
        <f t="shared" si="50"/>
        <v>0</v>
      </c>
      <c r="AZ37" s="367">
        <f t="shared" si="51"/>
        <v>0</v>
      </c>
      <c r="BA37" s="383">
        <v>35</v>
      </c>
      <c r="BB37" s="383">
        <v>16</v>
      </c>
      <c r="BC37" s="383">
        <v>15</v>
      </c>
      <c r="BD37" s="379">
        <f t="shared" si="52"/>
        <v>66</v>
      </c>
      <c r="BE37" s="375">
        <f t="shared" si="53"/>
        <v>-1</v>
      </c>
      <c r="BF37" s="367">
        <f t="shared" si="54"/>
        <v>-1</v>
      </c>
      <c r="BG37" s="203"/>
    </row>
    <row r="38" spans="1:59">
      <c r="A38" s="266" t="s">
        <v>25</v>
      </c>
      <c r="B38" s="383">
        <v>20</v>
      </c>
      <c r="C38" s="383">
        <v>11</v>
      </c>
      <c r="D38" s="383">
        <v>5</v>
      </c>
      <c r="E38" s="364">
        <f t="shared" si="28"/>
        <v>36</v>
      </c>
      <c r="F38" s="383">
        <v>18</v>
      </c>
      <c r="G38" s="383">
        <v>10</v>
      </c>
      <c r="H38" s="383">
        <v>5</v>
      </c>
      <c r="I38" s="364">
        <f t="shared" si="29"/>
        <v>33</v>
      </c>
      <c r="J38" s="371">
        <f t="shared" si="30"/>
        <v>-3</v>
      </c>
      <c r="K38" s="383">
        <v>18</v>
      </c>
      <c r="L38" s="383">
        <v>10</v>
      </c>
      <c r="M38" s="383">
        <v>4</v>
      </c>
      <c r="N38" s="379">
        <f t="shared" si="31"/>
        <v>32</v>
      </c>
      <c r="O38" s="375">
        <f t="shared" si="32"/>
        <v>-1</v>
      </c>
      <c r="P38" s="367">
        <f t="shared" si="33"/>
        <v>-4</v>
      </c>
      <c r="Q38" s="383">
        <v>16</v>
      </c>
      <c r="R38" s="383">
        <v>10</v>
      </c>
      <c r="S38" s="383">
        <v>4</v>
      </c>
      <c r="T38" s="379">
        <f t="shared" si="34"/>
        <v>30</v>
      </c>
      <c r="U38" s="375">
        <f t="shared" si="35"/>
        <v>-2</v>
      </c>
      <c r="V38" s="367">
        <f t="shared" si="36"/>
        <v>-6</v>
      </c>
      <c r="W38" s="383">
        <v>15</v>
      </c>
      <c r="X38" s="383">
        <v>10</v>
      </c>
      <c r="Y38" s="383">
        <v>4</v>
      </c>
      <c r="Z38" s="379">
        <f t="shared" si="37"/>
        <v>29</v>
      </c>
      <c r="AA38" s="375">
        <f t="shared" si="38"/>
        <v>-1</v>
      </c>
      <c r="AB38" s="367">
        <f t="shared" si="39"/>
        <v>-7</v>
      </c>
      <c r="AC38" s="383">
        <v>14</v>
      </c>
      <c r="AD38" s="383">
        <v>10</v>
      </c>
      <c r="AE38" s="383">
        <v>4</v>
      </c>
      <c r="AF38" s="379">
        <f t="shared" si="40"/>
        <v>28</v>
      </c>
      <c r="AG38" s="375">
        <f t="shared" si="41"/>
        <v>-1</v>
      </c>
      <c r="AH38" s="367">
        <f t="shared" si="42"/>
        <v>-8</v>
      </c>
      <c r="AI38" s="383">
        <v>14</v>
      </c>
      <c r="AJ38" s="383">
        <v>10</v>
      </c>
      <c r="AK38" s="383">
        <v>4</v>
      </c>
      <c r="AL38" s="379">
        <f t="shared" si="43"/>
        <v>28</v>
      </c>
      <c r="AM38" s="375">
        <f t="shared" si="44"/>
        <v>0</v>
      </c>
      <c r="AN38" s="367">
        <f t="shared" si="45"/>
        <v>-8</v>
      </c>
      <c r="AO38" s="383">
        <v>14</v>
      </c>
      <c r="AP38" s="383">
        <v>10</v>
      </c>
      <c r="AQ38" s="383">
        <v>4</v>
      </c>
      <c r="AR38" s="379">
        <f t="shared" si="46"/>
        <v>28</v>
      </c>
      <c r="AS38" s="375">
        <f t="shared" si="47"/>
        <v>0</v>
      </c>
      <c r="AT38" s="367">
        <f t="shared" si="48"/>
        <v>-8</v>
      </c>
      <c r="AU38" s="383">
        <v>14</v>
      </c>
      <c r="AV38" s="383">
        <v>10</v>
      </c>
      <c r="AW38" s="383">
        <v>4</v>
      </c>
      <c r="AX38" s="379">
        <f t="shared" si="49"/>
        <v>28</v>
      </c>
      <c r="AY38" s="375">
        <f t="shared" si="50"/>
        <v>0</v>
      </c>
      <c r="AZ38" s="367">
        <f t="shared" si="51"/>
        <v>-8</v>
      </c>
      <c r="BA38" s="383">
        <v>14</v>
      </c>
      <c r="BB38" s="383">
        <v>10</v>
      </c>
      <c r="BC38" s="383">
        <v>4</v>
      </c>
      <c r="BD38" s="379">
        <f t="shared" si="52"/>
        <v>28</v>
      </c>
      <c r="BE38" s="375">
        <f t="shared" si="53"/>
        <v>0</v>
      </c>
      <c r="BF38" s="367">
        <f t="shared" si="54"/>
        <v>-8</v>
      </c>
      <c r="BG38" s="203"/>
    </row>
    <row r="39" spans="1:59">
      <c r="A39" s="268" t="s">
        <v>11</v>
      </c>
      <c r="B39" s="383">
        <v>20</v>
      </c>
      <c r="C39" s="383">
        <v>23</v>
      </c>
      <c r="D39" s="383">
        <v>16</v>
      </c>
      <c r="E39" s="365">
        <f t="shared" si="28"/>
        <v>59</v>
      </c>
      <c r="F39" s="383">
        <v>20</v>
      </c>
      <c r="G39" s="383">
        <v>22</v>
      </c>
      <c r="H39" s="383">
        <v>16</v>
      </c>
      <c r="I39" s="365">
        <f t="shared" si="29"/>
        <v>58</v>
      </c>
      <c r="J39" s="373">
        <f t="shared" si="30"/>
        <v>-1</v>
      </c>
      <c r="K39" s="383">
        <v>28</v>
      </c>
      <c r="L39" s="383">
        <v>22</v>
      </c>
      <c r="M39" s="383">
        <v>15</v>
      </c>
      <c r="N39" s="380">
        <f t="shared" si="31"/>
        <v>65</v>
      </c>
      <c r="O39" s="376">
        <f t="shared" si="32"/>
        <v>7</v>
      </c>
      <c r="P39" s="368">
        <f t="shared" si="33"/>
        <v>6</v>
      </c>
      <c r="Q39" s="383">
        <v>30</v>
      </c>
      <c r="R39" s="383">
        <v>22</v>
      </c>
      <c r="S39" s="383">
        <v>14</v>
      </c>
      <c r="T39" s="380">
        <f t="shared" si="34"/>
        <v>66</v>
      </c>
      <c r="U39" s="376">
        <f t="shared" si="35"/>
        <v>1</v>
      </c>
      <c r="V39" s="368">
        <f t="shared" si="36"/>
        <v>7</v>
      </c>
      <c r="W39" s="383">
        <v>26</v>
      </c>
      <c r="X39" s="383">
        <v>22</v>
      </c>
      <c r="Y39" s="383">
        <v>15</v>
      </c>
      <c r="Z39" s="380">
        <f t="shared" si="37"/>
        <v>63</v>
      </c>
      <c r="AA39" s="376">
        <f t="shared" si="38"/>
        <v>-3</v>
      </c>
      <c r="AB39" s="368">
        <f t="shared" si="39"/>
        <v>4</v>
      </c>
      <c r="AC39" s="383">
        <v>30</v>
      </c>
      <c r="AD39" s="383">
        <v>20</v>
      </c>
      <c r="AE39" s="383">
        <v>15</v>
      </c>
      <c r="AF39" s="380">
        <f t="shared" si="40"/>
        <v>65</v>
      </c>
      <c r="AG39" s="376">
        <f t="shared" si="41"/>
        <v>2</v>
      </c>
      <c r="AH39" s="368">
        <f t="shared" si="42"/>
        <v>6</v>
      </c>
      <c r="AI39" s="383">
        <v>30</v>
      </c>
      <c r="AJ39" s="383">
        <v>20</v>
      </c>
      <c r="AK39" s="383">
        <v>15</v>
      </c>
      <c r="AL39" s="380">
        <f t="shared" si="43"/>
        <v>65</v>
      </c>
      <c r="AM39" s="376">
        <f t="shared" si="44"/>
        <v>0</v>
      </c>
      <c r="AN39" s="368">
        <f t="shared" si="45"/>
        <v>6</v>
      </c>
      <c r="AO39" s="383">
        <v>32</v>
      </c>
      <c r="AP39" s="383">
        <v>20</v>
      </c>
      <c r="AQ39" s="383">
        <v>14</v>
      </c>
      <c r="AR39" s="380">
        <f t="shared" si="46"/>
        <v>66</v>
      </c>
      <c r="AS39" s="376">
        <f t="shared" si="47"/>
        <v>1</v>
      </c>
      <c r="AT39" s="368">
        <f t="shared" si="48"/>
        <v>7</v>
      </c>
      <c r="AU39" s="383">
        <v>31</v>
      </c>
      <c r="AV39" s="383">
        <v>19</v>
      </c>
      <c r="AW39" s="383">
        <v>14</v>
      </c>
      <c r="AX39" s="380">
        <f t="shared" si="49"/>
        <v>64</v>
      </c>
      <c r="AY39" s="376">
        <f t="shared" si="50"/>
        <v>-2</v>
      </c>
      <c r="AZ39" s="368">
        <f t="shared" si="51"/>
        <v>5</v>
      </c>
      <c r="BA39" s="383">
        <v>36</v>
      </c>
      <c r="BB39" s="383">
        <v>19</v>
      </c>
      <c r="BC39" s="383">
        <v>15</v>
      </c>
      <c r="BD39" s="380">
        <f t="shared" si="52"/>
        <v>70</v>
      </c>
      <c r="BE39" s="376">
        <f t="shared" si="53"/>
        <v>6</v>
      </c>
      <c r="BF39" s="368">
        <f t="shared" si="54"/>
        <v>11</v>
      </c>
      <c r="BG39" s="203"/>
    </row>
    <row r="40" spans="1:59" ht="13.8" thickBot="1">
      <c r="A40" s="188" t="s">
        <v>75</v>
      </c>
      <c r="B40" s="207">
        <f t="shared" ref="B40:I40" si="55">SUM(B29:B39)</f>
        <v>393</v>
      </c>
      <c r="C40" s="207">
        <f t="shared" si="55"/>
        <v>223</v>
      </c>
      <c r="D40" s="207">
        <f t="shared" si="55"/>
        <v>161</v>
      </c>
      <c r="E40" s="220">
        <f t="shared" si="55"/>
        <v>777</v>
      </c>
      <c r="F40" s="207">
        <f t="shared" si="55"/>
        <v>376</v>
      </c>
      <c r="G40" s="207">
        <f t="shared" si="55"/>
        <v>212</v>
      </c>
      <c r="H40" s="207">
        <f t="shared" si="55"/>
        <v>156</v>
      </c>
      <c r="I40" s="220">
        <f t="shared" si="55"/>
        <v>744</v>
      </c>
      <c r="J40" s="257">
        <f>I40-E40</f>
        <v>-33</v>
      </c>
      <c r="K40" s="207">
        <f>SUM(K29:K39)</f>
        <v>381</v>
      </c>
      <c r="L40" s="207">
        <f>SUM(L29:L39)</f>
        <v>213</v>
      </c>
      <c r="M40" s="207">
        <f>SUM(M29:M39)</f>
        <v>153</v>
      </c>
      <c r="N40" s="220">
        <f>SUM(N29:N39)</f>
        <v>747</v>
      </c>
      <c r="O40" s="257">
        <f t="shared" si="32"/>
        <v>3</v>
      </c>
      <c r="P40" s="257">
        <f t="shared" si="33"/>
        <v>-30</v>
      </c>
      <c r="Q40" s="207">
        <f>SUM(Q29:Q39)</f>
        <v>376</v>
      </c>
      <c r="R40" s="207">
        <f>SUM(R29:R39)</f>
        <v>212</v>
      </c>
      <c r="S40" s="207">
        <f>SUM(S29:S39)</f>
        <v>150</v>
      </c>
      <c r="T40" s="220">
        <f>SUM(T29:T39)</f>
        <v>738</v>
      </c>
      <c r="U40" s="257">
        <f t="shared" si="35"/>
        <v>-9</v>
      </c>
      <c r="V40" s="257">
        <f t="shared" si="36"/>
        <v>-39</v>
      </c>
      <c r="W40" s="207">
        <f>SUM(W29:W39)</f>
        <v>357</v>
      </c>
      <c r="X40" s="207">
        <f>SUM(X29:X39)</f>
        <v>217</v>
      </c>
      <c r="Y40" s="207">
        <f>SUM(Y29:Y39)</f>
        <v>152</v>
      </c>
      <c r="Z40" s="220">
        <f>SUM(Z29:Z39)</f>
        <v>726</v>
      </c>
      <c r="AA40" s="257">
        <f t="shared" si="38"/>
        <v>-12</v>
      </c>
      <c r="AB40" s="257">
        <f t="shared" si="39"/>
        <v>-51</v>
      </c>
      <c r="AC40" s="207">
        <f>SUM(AC29:AC39)</f>
        <v>354</v>
      </c>
      <c r="AD40" s="207">
        <f>SUM(AD29:AD39)</f>
        <v>212</v>
      </c>
      <c r="AE40" s="207">
        <f>SUM(AE29:AE39)</f>
        <v>152</v>
      </c>
      <c r="AF40" s="220">
        <f>SUM(AF29:AF39)</f>
        <v>718</v>
      </c>
      <c r="AG40" s="257">
        <f t="shared" si="41"/>
        <v>-8</v>
      </c>
      <c r="AH40" s="257">
        <f t="shared" si="42"/>
        <v>-59</v>
      </c>
      <c r="AI40" s="207">
        <f>SUM(AI29:AI39)</f>
        <v>354</v>
      </c>
      <c r="AJ40" s="207">
        <f>SUM(AJ29:AJ39)</f>
        <v>211</v>
      </c>
      <c r="AK40" s="207">
        <f>SUM(AK29:AK39)</f>
        <v>152</v>
      </c>
      <c r="AL40" s="220">
        <f>SUM(AL29:AL39)</f>
        <v>717</v>
      </c>
      <c r="AM40" s="257">
        <f t="shared" si="44"/>
        <v>-1</v>
      </c>
      <c r="AN40" s="257">
        <f t="shared" si="45"/>
        <v>-60</v>
      </c>
      <c r="AO40" s="207">
        <f>SUM(AO29:AO39)</f>
        <v>352</v>
      </c>
      <c r="AP40" s="207">
        <f>SUM(AP29:AP39)</f>
        <v>211</v>
      </c>
      <c r="AQ40" s="207">
        <f>SUM(AQ29:AQ39)</f>
        <v>150</v>
      </c>
      <c r="AR40" s="220">
        <f>SUM(AR29:AR39)</f>
        <v>713</v>
      </c>
      <c r="AS40" s="257">
        <f t="shared" si="47"/>
        <v>-4</v>
      </c>
      <c r="AT40" s="257">
        <f t="shared" si="48"/>
        <v>-64</v>
      </c>
      <c r="AU40" s="207">
        <f>SUM(AU29:AU39)</f>
        <v>347</v>
      </c>
      <c r="AV40" s="207">
        <f>SUM(AV29:AV39)</f>
        <v>210</v>
      </c>
      <c r="AW40" s="207">
        <f>SUM(AW29:AW39)</f>
        <v>147</v>
      </c>
      <c r="AX40" s="220">
        <f>SUM(AX29:AX39)</f>
        <v>704</v>
      </c>
      <c r="AY40" s="257">
        <f t="shared" si="50"/>
        <v>-9</v>
      </c>
      <c r="AZ40" s="257">
        <f t="shared" si="51"/>
        <v>-73</v>
      </c>
      <c r="BA40" s="207">
        <f>SUM(BA29:BA39)</f>
        <v>351</v>
      </c>
      <c r="BB40" s="207">
        <f>SUM(BB29:BB39)</f>
        <v>211</v>
      </c>
      <c r="BC40" s="207">
        <f>SUM(BC29:BC39)</f>
        <v>150</v>
      </c>
      <c r="BD40" s="220">
        <f>SUM(BD29:BD39)</f>
        <v>712</v>
      </c>
      <c r="BE40" s="257">
        <f t="shared" si="53"/>
        <v>8</v>
      </c>
      <c r="BF40" s="257">
        <f t="shared" si="54"/>
        <v>-65</v>
      </c>
      <c r="BG40" s="199"/>
    </row>
    <row r="41" spans="1:59" ht="13.8" thickTop="1">
      <c r="F41" s="189"/>
      <c r="BG41" s="195"/>
    </row>
    <row r="42" spans="1:59">
      <c r="F42" s="189"/>
      <c r="BG42" s="195"/>
    </row>
  </sheetData>
  <sheetProtection selectLockedCells="1"/>
  <mergeCells count="96">
    <mergeCell ref="BA2:BF2"/>
    <mergeCell ref="E3:E4"/>
    <mergeCell ref="B3:D3"/>
    <mergeCell ref="F3:H3"/>
    <mergeCell ref="K3:M3"/>
    <mergeCell ref="Q3:S3"/>
    <mergeCell ref="W3:Y3"/>
    <mergeCell ref="AC3:AE3"/>
    <mergeCell ref="AI3:AK3"/>
    <mergeCell ref="P3:P4"/>
    <mergeCell ref="P27:P28"/>
    <mergeCell ref="T3:T4"/>
    <mergeCell ref="Q27:S27"/>
    <mergeCell ref="T27:T28"/>
    <mergeCell ref="K26:P26"/>
    <mergeCell ref="Q26:V26"/>
    <mergeCell ref="U3:U4"/>
    <mergeCell ref="U27:U28"/>
    <mergeCell ref="V3:V4"/>
    <mergeCell ref="V27:V28"/>
    <mergeCell ref="AC26:AH26"/>
    <mergeCell ref="W27:Y27"/>
    <mergeCell ref="Z27:Z28"/>
    <mergeCell ref="AA27:AA28"/>
    <mergeCell ref="AC27:AE27"/>
    <mergeCell ref="AB27:AB28"/>
    <mergeCell ref="AH27:AH28"/>
    <mergeCell ref="AI27:AK27"/>
    <mergeCell ref="AL27:AL28"/>
    <mergeCell ref="AS27:AS28"/>
    <mergeCell ref="AY27:AY28"/>
    <mergeCell ref="AX27:AX28"/>
    <mergeCell ref="AO27:AQ27"/>
    <mergeCell ref="AR27:AR28"/>
    <mergeCell ref="AM27:AM28"/>
    <mergeCell ref="AT27:AT28"/>
    <mergeCell ref="AN27:AN28"/>
    <mergeCell ref="BF27:BF28"/>
    <mergeCell ref="BA27:BC27"/>
    <mergeCell ref="BD27:BD28"/>
    <mergeCell ref="AU27:AW27"/>
    <mergeCell ref="AZ27:AZ28"/>
    <mergeCell ref="BE27:BE28"/>
    <mergeCell ref="BE3:BE4"/>
    <mergeCell ref="BD3:BD4"/>
    <mergeCell ref="AU26:AZ26"/>
    <mergeCell ref="AX3:AX4"/>
    <mergeCell ref="BA3:BC3"/>
    <mergeCell ref="BA26:BF26"/>
    <mergeCell ref="BF3:BF4"/>
    <mergeCell ref="AO26:AT26"/>
    <mergeCell ref="AR3:AR4"/>
    <mergeCell ref="AZ3:AZ4"/>
    <mergeCell ref="AY3:AY4"/>
    <mergeCell ref="AU3:AW3"/>
    <mergeCell ref="AO3:AQ3"/>
    <mergeCell ref="A3:A4"/>
    <mergeCell ref="A27:A28"/>
    <mergeCell ref="AH3:AH4"/>
    <mergeCell ref="AM3:AM4"/>
    <mergeCell ref="J3:J4"/>
    <mergeCell ref="O3:O4"/>
    <mergeCell ref="B26:E26"/>
    <mergeCell ref="I27:I28"/>
    <mergeCell ref="K27:M27"/>
    <mergeCell ref="N27:N28"/>
    <mergeCell ref="AO2:AT2"/>
    <mergeCell ref="W2:AB2"/>
    <mergeCell ref="I3:I4"/>
    <mergeCell ref="AN3:AN4"/>
    <mergeCell ref="AS3:AS4"/>
    <mergeCell ref="AT3:AT4"/>
    <mergeCell ref="AL3:AL4"/>
    <mergeCell ref="Z3:Z4"/>
    <mergeCell ref="AF3:AF4"/>
    <mergeCell ref="AA3:AA4"/>
    <mergeCell ref="E27:E28"/>
    <mergeCell ref="Q2:V2"/>
    <mergeCell ref="AC2:AH2"/>
    <mergeCell ref="AI2:AN2"/>
    <mergeCell ref="AI26:AN26"/>
    <mergeCell ref="AG3:AG4"/>
    <mergeCell ref="AB3:AB4"/>
    <mergeCell ref="AF27:AF28"/>
    <mergeCell ref="W26:AB26"/>
    <mergeCell ref="AG27:AG28"/>
    <mergeCell ref="F27:H27"/>
    <mergeCell ref="AU2:AZ2"/>
    <mergeCell ref="B27:D27"/>
    <mergeCell ref="B2:E2"/>
    <mergeCell ref="F2:J2"/>
    <mergeCell ref="K2:P2"/>
    <mergeCell ref="N3:N4"/>
    <mergeCell ref="F26:J26"/>
    <mergeCell ref="J27:J28"/>
    <mergeCell ref="O27:O28"/>
  </mergeCells>
  <phoneticPr fontId="36" type="noConversion"/>
  <printOptions horizontalCentered="1"/>
  <pageMargins left="0.48" right="0.36" top="1.01" bottom="0.65" header="0.4" footer="0.37"/>
  <pageSetup orientation="landscape" r:id="rId1"/>
  <headerFooter alignWithMargins="0">
    <oddHeader>&amp;L&amp;D&amp;CErie County Technical School
Monthly Enrollment Report
2007-2008</oddHeader>
    <oddFooter>&amp;L&amp;8&amp;Z&amp;F&amp;R&amp;8&amp;A</oddFooter>
  </headerFooter>
  <colBreaks count="3" manualBreakCount="3">
    <brk id="28" max="1048575" man="1"/>
    <brk id="40" max="1048575" man="1"/>
    <brk id="52" max="1048575" man="1"/>
  </colBreaks>
  <ignoredErrors>
    <ignoredError sqref="J25 E25 J40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N290"/>
  <sheetViews>
    <sheetView zoomScaleNormal="100" workbookViewId="0">
      <pane xSplit="1" ySplit="4" topLeftCell="B30" activePane="bottomRight" state="frozen"/>
      <selection pane="topRight" activeCell="B1" sqref="B1"/>
      <selection pane="bottomLeft" activeCell="A6" sqref="A6"/>
      <selection pane="bottomRight" activeCell="C48" sqref="C48"/>
    </sheetView>
  </sheetViews>
  <sheetFormatPr defaultRowHeight="13.2"/>
  <cols>
    <col min="1" max="1" width="31.6640625" bestFit="1" customWidth="1"/>
    <col min="2" max="5" width="7.109375" customWidth="1"/>
    <col min="6" max="6" width="7.109375" style="189" hidden="1" customWidth="1"/>
    <col min="7" max="15" width="7.109375" hidden="1" customWidth="1"/>
    <col min="16" max="25" width="7.109375" customWidth="1"/>
    <col min="26" max="26" width="7.5546875" hidden="1" customWidth="1"/>
    <col min="27" max="31" width="7.109375" customWidth="1"/>
    <col min="32" max="32" width="7.109375" hidden="1" customWidth="1"/>
    <col min="33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B1" s="703" t="s">
        <v>138</v>
      </c>
      <c r="C1" s="704"/>
      <c r="D1" s="704"/>
      <c r="E1" s="705"/>
      <c r="F1" s="706" t="s">
        <v>139</v>
      </c>
      <c r="G1" s="707"/>
      <c r="H1" s="707"/>
      <c r="I1" s="707"/>
      <c r="J1" s="708"/>
      <c r="K1" s="703" t="s">
        <v>140</v>
      </c>
      <c r="L1" s="704"/>
      <c r="M1" s="704"/>
      <c r="N1" s="704"/>
      <c r="O1" s="708"/>
      <c r="P1" s="703" t="s">
        <v>141</v>
      </c>
      <c r="Q1" s="704"/>
      <c r="R1" s="704"/>
      <c r="S1" s="704"/>
      <c r="T1" s="705"/>
      <c r="U1" s="706" t="s">
        <v>142</v>
      </c>
      <c r="V1" s="707"/>
      <c r="W1" s="707"/>
      <c r="X1" s="707"/>
      <c r="Y1" s="713"/>
      <c r="Z1" s="362"/>
      <c r="AA1" s="706" t="s">
        <v>143</v>
      </c>
      <c r="AB1" s="707"/>
      <c r="AC1" s="707"/>
      <c r="AD1" s="707"/>
      <c r="AE1" s="707"/>
      <c r="AF1" s="713"/>
      <c r="AG1" s="706" t="s">
        <v>144</v>
      </c>
      <c r="AH1" s="707"/>
      <c r="AI1" s="707"/>
      <c r="AJ1" s="707"/>
      <c r="AK1" s="707"/>
      <c r="AL1" s="713"/>
      <c r="AM1" s="706" t="s">
        <v>145</v>
      </c>
      <c r="AN1" s="707"/>
      <c r="AO1" s="707"/>
      <c r="AP1" s="707"/>
      <c r="AQ1" s="707"/>
      <c r="AR1" s="713"/>
      <c r="AS1" s="706" t="s">
        <v>146</v>
      </c>
      <c r="AT1" s="707"/>
      <c r="AU1" s="707"/>
      <c r="AV1" s="707"/>
      <c r="AW1" s="707"/>
      <c r="AX1" s="713"/>
      <c r="AY1" s="706" t="s">
        <v>147</v>
      </c>
      <c r="AZ1" s="707"/>
      <c r="BA1" s="707"/>
      <c r="BB1" s="713"/>
      <c r="BC1" s="275"/>
      <c r="BD1" s="275"/>
      <c r="BE1" s="198"/>
      <c r="BF1" s="201"/>
      <c r="BG1" s="195"/>
      <c r="BH1" s="195"/>
      <c r="BI1" s="195"/>
      <c r="BJ1" s="198"/>
      <c r="BK1" s="201"/>
      <c r="BL1" s="195"/>
      <c r="BM1" s="195"/>
      <c r="BN1" s="195"/>
    </row>
    <row r="2" spans="1:66" hidden="1">
      <c r="A2" s="228"/>
      <c r="B2" s="702" t="s">
        <v>97</v>
      </c>
      <c r="C2" s="702"/>
      <c r="D2" s="702"/>
      <c r="E2" s="702"/>
      <c r="F2" s="693" t="s">
        <v>97</v>
      </c>
      <c r="G2" s="694"/>
      <c r="H2" s="694"/>
      <c r="I2" s="695"/>
      <c r="J2" s="255"/>
      <c r="K2" s="693" t="s">
        <v>97</v>
      </c>
      <c r="L2" s="694"/>
      <c r="M2" s="694"/>
      <c r="N2" s="694"/>
      <c r="O2" s="708"/>
      <c r="P2" s="693" t="s">
        <v>97</v>
      </c>
      <c r="Q2" s="694"/>
      <c r="R2" s="694"/>
      <c r="S2" s="695"/>
      <c r="T2" s="255"/>
      <c r="U2" s="693" t="s">
        <v>97</v>
      </c>
      <c r="V2" s="694"/>
      <c r="W2" s="694"/>
      <c r="X2" s="695"/>
      <c r="Y2" s="255"/>
      <c r="Z2" s="255"/>
      <c r="AA2" s="693" t="s">
        <v>97</v>
      </c>
      <c r="AB2" s="694"/>
      <c r="AC2" s="694"/>
      <c r="AD2" s="695"/>
      <c r="AE2" s="255"/>
      <c r="AF2" s="255"/>
      <c r="AG2" s="693" t="s">
        <v>97</v>
      </c>
      <c r="AH2" s="694"/>
      <c r="AI2" s="694"/>
      <c r="AJ2" s="695"/>
      <c r="AK2" s="255"/>
      <c r="AL2" s="255"/>
      <c r="AM2" s="693" t="s">
        <v>97</v>
      </c>
      <c r="AN2" s="694"/>
      <c r="AO2" s="694"/>
      <c r="AP2" s="695"/>
      <c r="AQ2" s="255"/>
      <c r="AR2" s="255"/>
      <c r="AS2" s="693" t="s">
        <v>97</v>
      </c>
      <c r="AT2" s="694"/>
      <c r="AU2" s="694"/>
      <c r="AV2" s="695"/>
      <c r="AW2" s="255"/>
      <c r="AX2" s="255"/>
      <c r="AY2" s="693" t="s">
        <v>97</v>
      </c>
      <c r="AZ2" s="694"/>
      <c r="BA2" s="694"/>
      <c r="BB2" s="695"/>
      <c r="BC2" s="255"/>
      <c r="BD2" s="255"/>
      <c r="BE2" s="197"/>
      <c r="BF2" s="696"/>
      <c r="BG2" s="696"/>
      <c r="BH2" s="696"/>
      <c r="BI2" s="696"/>
      <c r="BJ2" s="197"/>
      <c r="BK2" s="696"/>
      <c r="BL2" s="696"/>
      <c r="BM2" s="696"/>
      <c r="BN2" s="696"/>
    </row>
    <row r="3" spans="1:66" ht="12.75" customHeight="1">
      <c r="A3" s="71"/>
      <c r="B3" s="702" t="s">
        <v>76</v>
      </c>
      <c r="C3" s="702"/>
      <c r="D3" s="702"/>
      <c r="E3" s="702"/>
      <c r="F3" s="693" t="s">
        <v>76</v>
      </c>
      <c r="G3" s="694"/>
      <c r="H3" s="694"/>
      <c r="I3" s="695"/>
      <c r="J3" s="697" t="s">
        <v>120</v>
      </c>
      <c r="K3" s="693" t="s">
        <v>76</v>
      </c>
      <c r="L3" s="694"/>
      <c r="M3" s="694"/>
      <c r="N3" s="695"/>
      <c r="O3" s="697" t="s">
        <v>120</v>
      </c>
      <c r="P3" s="693" t="s">
        <v>76</v>
      </c>
      <c r="Q3" s="694"/>
      <c r="R3" s="694"/>
      <c r="S3" s="695"/>
      <c r="T3" s="697" t="s">
        <v>120</v>
      </c>
      <c r="U3" s="693" t="s">
        <v>76</v>
      </c>
      <c r="V3" s="694"/>
      <c r="W3" s="694"/>
      <c r="X3" s="695"/>
      <c r="Y3" s="697" t="s">
        <v>120</v>
      </c>
      <c r="Z3" s="697" t="s">
        <v>119</v>
      </c>
      <c r="AA3" s="693" t="s">
        <v>76</v>
      </c>
      <c r="AB3" s="694"/>
      <c r="AC3" s="694"/>
      <c r="AD3" s="695"/>
      <c r="AE3" s="697" t="s">
        <v>120</v>
      </c>
      <c r="AF3" s="697" t="s">
        <v>134</v>
      </c>
      <c r="AG3" s="693" t="s">
        <v>76</v>
      </c>
      <c r="AH3" s="694"/>
      <c r="AI3" s="694"/>
      <c r="AJ3" s="695"/>
      <c r="AK3" s="697" t="s">
        <v>120</v>
      </c>
      <c r="AL3" s="697" t="s">
        <v>121</v>
      </c>
      <c r="AM3" s="693" t="s">
        <v>76</v>
      </c>
      <c r="AN3" s="694"/>
      <c r="AO3" s="694"/>
      <c r="AP3" s="695"/>
      <c r="AQ3" s="697" t="s">
        <v>120</v>
      </c>
      <c r="AR3" s="697" t="s">
        <v>121</v>
      </c>
      <c r="AS3" s="693" t="s">
        <v>76</v>
      </c>
      <c r="AT3" s="694"/>
      <c r="AU3" s="694"/>
      <c r="AV3" s="695"/>
      <c r="AW3" s="697" t="s">
        <v>120</v>
      </c>
      <c r="AX3" s="697" t="s">
        <v>121</v>
      </c>
      <c r="AY3" s="693" t="s">
        <v>76</v>
      </c>
      <c r="AZ3" s="694"/>
      <c r="BA3" s="694"/>
      <c r="BB3" s="695"/>
      <c r="BC3" s="697" t="s">
        <v>120</v>
      </c>
      <c r="BD3" s="697" t="s">
        <v>121</v>
      </c>
      <c r="BE3" s="195"/>
      <c r="BF3" s="696"/>
      <c r="BG3" s="696"/>
      <c r="BH3" s="696"/>
      <c r="BI3" s="696"/>
      <c r="BJ3" s="195"/>
      <c r="BK3" s="696"/>
      <c r="BL3" s="696"/>
      <c r="BM3" s="696"/>
      <c r="BN3" s="696"/>
    </row>
    <row r="4" spans="1:66" ht="15" customHeight="1">
      <c r="A4" s="190" t="s">
        <v>111</v>
      </c>
      <c r="B4" s="591" t="s">
        <v>71</v>
      </c>
      <c r="C4" s="177" t="s">
        <v>72</v>
      </c>
      <c r="D4" s="177" t="s">
        <v>73</v>
      </c>
      <c r="E4" s="190" t="s">
        <v>13</v>
      </c>
      <c r="F4" s="177" t="s">
        <v>71</v>
      </c>
      <c r="G4" s="177" t="s">
        <v>72</v>
      </c>
      <c r="H4" s="177" t="s">
        <v>73</v>
      </c>
      <c r="I4" s="190" t="s">
        <v>13</v>
      </c>
      <c r="J4" s="698"/>
      <c r="K4" s="177" t="s">
        <v>71</v>
      </c>
      <c r="L4" s="177" t="s">
        <v>72</v>
      </c>
      <c r="M4" s="177" t="s">
        <v>73</v>
      </c>
      <c r="N4" s="190" t="s">
        <v>13</v>
      </c>
      <c r="O4" s="698"/>
      <c r="P4" s="591" t="s">
        <v>71</v>
      </c>
      <c r="Q4" s="177" t="s">
        <v>72</v>
      </c>
      <c r="R4" s="177" t="s">
        <v>73</v>
      </c>
      <c r="S4" s="177" t="s">
        <v>13</v>
      </c>
      <c r="T4" s="698"/>
      <c r="U4" s="177" t="s">
        <v>71</v>
      </c>
      <c r="V4" s="177" t="s">
        <v>72</v>
      </c>
      <c r="W4" s="177" t="s">
        <v>73</v>
      </c>
      <c r="X4" s="177" t="s">
        <v>13</v>
      </c>
      <c r="Y4" s="698"/>
      <c r="Z4" s="698"/>
      <c r="AA4" s="177" t="s">
        <v>71</v>
      </c>
      <c r="AB4" s="177" t="s">
        <v>72</v>
      </c>
      <c r="AC4" s="177" t="s">
        <v>73</v>
      </c>
      <c r="AD4" s="177" t="s">
        <v>13</v>
      </c>
      <c r="AE4" s="698"/>
      <c r="AF4" s="698"/>
      <c r="AG4" s="177" t="s">
        <v>71</v>
      </c>
      <c r="AH4" s="177" t="s">
        <v>72</v>
      </c>
      <c r="AI4" s="177" t="s">
        <v>73</v>
      </c>
      <c r="AJ4" s="177" t="s">
        <v>13</v>
      </c>
      <c r="AK4" s="698"/>
      <c r="AL4" s="698"/>
      <c r="AM4" s="177" t="s">
        <v>71</v>
      </c>
      <c r="AN4" s="177" t="s">
        <v>72</v>
      </c>
      <c r="AO4" s="177" t="s">
        <v>73</v>
      </c>
      <c r="AP4" s="177" t="s">
        <v>13</v>
      </c>
      <c r="AQ4" s="698"/>
      <c r="AR4" s="698"/>
      <c r="AS4" s="177" t="s">
        <v>71</v>
      </c>
      <c r="AT4" s="177" t="s">
        <v>72</v>
      </c>
      <c r="AU4" s="177" t="s">
        <v>73</v>
      </c>
      <c r="AV4" s="177" t="s">
        <v>13</v>
      </c>
      <c r="AW4" s="698"/>
      <c r="AX4" s="698"/>
      <c r="AY4" s="177" t="s">
        <v>71</v>
      </c>
      <c r="AZ4" s="177" t="s">
        <v>72</v>
      </c>
      <c r="BA4" s="177" t="s">
        <v>73</v>
      </c>
      <c r="BB4" s="177" t="s">
        <v>13</v>
      </c>
      <c r="BC4" s="698"/>
      <c r="BD4" s="698"/>
      <c r="BE4" s="199"/>
      <c r="BF4" s="196"/>
      <c r="BG4" s="196"/>
      <c r="BH4" s="196"/>
      <c r="BI4" s="196"/>
      <c r="BJ4" s="199"/>
      <c r="BK4" s="196"/>
      <c r="BL4" s="196"/>
      <c r="BM4" s="196"/>
      <c r="BN4" s="196"/>
    </row>
    <row r="5" spans="1:66" ht="12.75" customHeight="1">
      <c r="A5" s="179" t="s">
        <v>149</v>
      </c>
      <c r="B5" s="592">
        <v>17</v>
      </c>
      <c r="C5" s="179">
        <v>9</v>
      </c>
      <c r="D5" s="179">
        <v>13</v>
      </c>
      <c r="E5" s="261">
        <f t="shared" ref="E5:E25" si="0">SUM(B5:D5)</f>
        <v>39</v>
      </c>
      <c r="F5" s="179">
        <v>19</v>
      </c>
      <c r="G5" s="179">
        <v>9</v>
      </c>
      <c r="H5" s="179">
        <v>13</v>
      </c>
      <c r="I5" s="261">
        <f t="shared" ref="I5:I24" si="1">SUM(F5:H5)</f>
        <v>41</v>
      </c>
      <c r="J5" s="258">
        <f t="shared" ref="J5:J25" si="2">I5-E5</f>
        <v>2</v>
      </c>
      <c r="K5" s="179">
        <v>19</v>
      </c>
      <c r="L5" s="179">
        <v>9</v>
      </c>
      <c r="M5" s="179">
        <v>13</v>
      </c>
      <c r="N5" s="261">
        <f t="shared" ref="N5:N24" si="3">SUM(K5:M5)</f>
        <v>41</v>
      </c>
      <c r="O5" s="261">
        <f t="shared" ref="O5:O25" si="4">N5-I5</f>
        <v>0</v>
      </c>
      <c r="P5" s="588">
        <v>18</v>
      </c>
      <c r="Q5" s="179">
        <v>9</v>
      </c>
      <c r="R5" s="179">
        <v>13</v>
      </c>
      <c r="S5" s="179">
        <f t="shared" ref="S5:S24" si="5">SUM(P5:R5)</f>
        <v>40</v>
      </c>
      <c r="T5" s="259">
        <f t="shared" ref="T5:T25" si="6">S5-N5</f>
        <v>-1</v>
      </c>
      <c r="U5" s="179">
        <v>17</v>
      </c>
      <c r="V5" s="179">
        <v>9</v>
      </c>
      <c r="W5" s="179">
        <v>13</v>
      </c>
      <c r="X5" s="179">
        <f t="shared" ref="X5:X24" si="7">SUM(U5:W5)</f>
        <v>39</v>
      </c>
      <c r="Y5" s="259">
        <f t="shared" ref="Y5:Y25" si="8">X5-S5</f>
        <v>-1</v>
      </c>
      <c r="Z5" s="259">
        <f t="shared" ref="Z5:Z25" si="9">X5-$E5</f>
        <v>0</v>
      </c>
      <c r="AA5" s="179">
        <v>15</v>
      </c>
      <c r="AB5" s="179">
        <v>9</v>
      </c>
      <c r="AC5" s="179">
        <v>13</v>
      </c>
      <c r="AD5" s="179">
        <f t="shared" ref="AD5:AD24" si="10">SUM(AA5:AC5)</f>
        <v>37</v>
      </c>
      <c r="AE5" s="259">
        <f t="shared" ref="AE5:AE25" si="11">AD5-X5</f>
        <v>-2</v>
      </c>
      <c r="AF5" s="259">
        <f>AD5-$E5</f>
        <v>-2</v>
      </c>
      <c r="AG5" s="179">
        <v>15</v>
      </c>
      <c r="AH5" s="179">
        <v>9</v>
      </c>
      <c r="AI5" s="179">
        <v>13</v>
      </c>
      <c r="AJ5" s="179">
        <f t="shared" ref="AJ5:AJ24" si="12">SUM(AG5:AI5)</f>
        <v>37</v>
      </c>
      <c r="AK5" s="259">
        <f t="shared" ref="AK5:AK25" si="13">AJ5-AD5</f>
        <v>0</v>
      </c>
      <c r="AL5" s="259">
        <f t="shared" ref="AL5:AL25" si="14">AJ5-$E5</f>
        <v>-2</v>
      </c>
      <c r="AM5" s="179">
        <v>15</v>
      </c>
      <c r="AN5" s="179">
        <v>9</v>
      </c>
      <c r="AO5" s="179">
        <v>13</v>
      </c>
      <c r="AP5" s="179">
        <f t="shared" ref="AP5:AP24" si="15">SUM(AM5:AO5)</f>
        <v>37</v>
      </c>
      <c r="AQ5" s="259">
        <f t="shared" ref="AQ5:AQ25" si="16">AP5-AJ5</f>
        <v>0</v>
      </c>
      <c r="AR5" s="259">
        <f t="shared" ref="AR5:AR25" si="17">AP5-$E5</f>
        <v>-2</v>
      </c>
      <c r="AS5" s="179">
        <v>13</v>
      </c>
      <c r="AT5" s="179">
        <v>9</v>
      </c>
      <c r="AU5" s="179">
        <v>13</v>
      </c>
      <c r="AV5" s="179">
        <f t="shared" ref="AV5:AV24" si="18">SUM(AS5:AU5)</f>
        <v>35</v>
      </c>
      <c r="AW5" s="259">
        <f t="shared" ref="AW5:AW25" si="19">AV5-AP5</f>
        <v>-2</v>
      </c>
      <c r="AX5" s="259">
        <f t="shared" ref="AX5:AX25" si="20">AV5-$E5</f>
        <v>-4</v>
      </c>
      <c r="AY5" s="179"/>
      <c r="AZ5" s="179"/>
      <c r="BA5" s="179"/>
      <c r="BB5" s="179">
        <f t="shared" ref="BB5:BB24" si="21">SUM(AY5:BA5)</f>
        <v>0</v>
      </c>
      <c r="BC5" s="259">
        <f t="shared" ref="BC5:BC25" si="22">BB5-AV5</f>
        <v>-35</v>
      </c>
      <c r="BD5" s="259">
        <f t="shared" ref="BD5:BD25" si="23">BB5-$E5</f>
        <v>-39</v>
      </c>
      <c r="BE5" s="195"/>
      <c r="BF5" s="195"/>
      <c r="BG5" s="195"/>
      <c r="BH5" s="195"/>
      <c r="BI5" s="195"/>
      <c r="BJ5" s="195"/>
      <c r="BK5" s="195"/>
      <c r="BL5" s="195"/>
      <c r="BM5" s="195"/>
      <c r="BN5" s="195"/>
    </row>
    <row r="6" spans="1:66" ht="12.75" customHeight="1">
      <c r="A6" s="180" t="s">
        <v>35</v>
      </c>
      <c r="B6" s="592">
        <v>18</v>
      </c>
      <c r="C6" s="180">
        <v>16</v>
      </c>
      <c r="D6" s="180">
        <v>10</v>
      </c>
      <c r="E6" s="266">
        <f t="shared" si="0"/>
        <v>44</v>
      </c>
      <c r="F6" s="180">
        <v>17</v>
      </c>
      <c r="G6" s="180">
        <v>15</v>
      </c>
      <c r="H6" s="180">
        <v>10</v>
      </c>
      <c r="I6" s="266">
        <f t="shared" si="1"/>
        <v>42</v>
      </c>
      <c r="J6" s="259">
        <f t="shared" si="2"/>
        <v>-2</v>
      </c>
      <c r="K6" s="180">
        <v>17</v>
      </c>
      <c r="L6" s="180">
        <v>15</v>
      </c>
      <c r="M6" s="180">
        <v>9</v>
      </c>
      <c r="N6" s="266">
        <f t="shared" si="3"/>
        <v>41</v>
      </c>
      <c r="O6" s="259">
        <f t="shared" si="4"/>
        <v>-1</v>
      </c>
      <c r="P6" s="589">
        <v>17</v>
      </c>
      <c r="Q6" s="180">
        <v>15</v>
      </c>
      <c r="R6" s="180">
        <v>8</v>
      </c>
      <c r="S6" s="180">
        <f t="shared" si="5"/>
        <v>40</v>
      </c>
      <c r="T6" s="259">
        <f t="shared" si="6"/>
        <v>-1</v>
      </c>
      <c r="U6" s="180">
        <v>17</v>
      </c>
      <c r="V6" s="180">
        <v>15</v>
      </c>
      <c r="W6" s="180">
        <v>8</v>
      </c>
      <c r="X6" s="180">
        <f t="shared" si="7"/>
        <v>40</v>
      </c>
      <c r="Y6" s="259">
        <f t="shared" si="8"/>
        <v>0</v>
      </c>
      <c r="Z6" s="259">
        <f t="shared" si="9"/>
        <v>-4</v>
      </c>
      <c r="AA6" s="180">
        <v>17</v>
      </c>
      <c r="AB6" s="180">
        <v>12</v>
      </c>
      <c r="AC6" s="180">
        <v>8</v>
      </c>
      <c r="AD6" s="180">
        <f t="shared" si="10"/>
        <v>37</v>
      </c>
      <c r="AE6" s="259">
        <f t="shared" si="11"/>
        <v>-3</v>
      </c>
      <c r="AF6" s="259">
        <f t="shared" ref="AF6:AF25" si="24">AD6-$E6</f>
        <v>-7</v>
      </c>
      <c r="AG6" s="180">
        <v>17</v>
      </c>
      <c r="AH6" s="180">
        <v>12</v>
      </c>
      <c r="AI6" s="180">
        <v>8</v>
      </c>
      <c r="AJ6" s="180">
        <f t="shared" si="12"/>
        <v>37</v>
      </c>
      <c r="AK6" s="259">
        <f t="shared" si="13"/>
        <v>0</v>
      </c>
      <c r="AL6" s="259">
        <f t="shared" si="14"/>
        <v>-7</v>
      </c>
      <c r="AM6" s="180">
        <v>17</v>
      </c>
      <c r="AN6" s="180">
        <v>12</v>
      </c>
      <c r="AO6" s="180">
        <v>8</v>
      </c>
      <c r="AP6" s="180">
        <f t="shared" si="15"/>
        <v>37</v>
      </c>
      <c r="AQ6" s="259">
        <f t="shared" si="16"/>
        <v>0</v>
      </c>
      <c r="AR6" s="259">
        <f t="shared" si="17"/>
        <v>-7</v>
      </c>
      <c r="AS6" s="180">
        <v>16</v>
      </c>
      <c r="AT6" s="180">
        <v>12</v>
      </c>
      <c r="AU6" s="180">
        <v>8</v>
      </c>
      <c r="AV6" s="180">
        <f t="shared" si="18"/>
        <v>36</v>
      </c>
      <c r="AW6" s="259">
        <f t="shared" si="19"/>
        <v>-1</v>
      </c>
      <c r="AX6" s="259">
        <f t="shared" si="20"/>
        <v>-8</v>
      </c>
      <c r="AY6" s="180"/>
      <c r="AZ6" s="180"/>
      <c r="BA6" s="180"/>
      <c r="BB6" s="180">
        <f t="shared" si="21"/>
        <v>0</v>
      </c>
      <c r="BC6" s="259">
        <f t="shared" si="22"/>
        <v>-36</v>
      </c>
      <c r="BD6" s="259">
        <f t="shared" si="23"/>
        <v>-44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>
      <c r="A7" s="180" t="s">
        <v>36</v>
      </c>
      <c r="B7" s="592">
        <v>44</v>
      </c>
      <c r="C7" s="180">
        <v>16</v>
      </c>
      <c r="D7" s="180">
        <v>27</v>
      </c>
      <c r="E7" s="266">
        <f t="shared" si="0"/>
        <v>87</v>
      </c>
      <c r="F7" s="180">
        <v>44</v>
      </c>
      <c r="G7" s="180">
        <v>16</v>
      </c>
      <c r="H7" s="180">
        <v>27</v>
      </c>
      <c r="I7" s="266">
        <f t="shared" si="1"/>
        <v>87</v>
      </c>
      <c r="J7" s="259">
        <f t="shared" si="2"/>
        <v>0</v>
      </c>
      <c r="K7" s="180">
        <v>42</v>
      </c>
      <c r="L7" s="180">
        <v>16</v>
      </c>
      <c r="M7" s="180">
        <v>27</v>
      </c>
      <c r="N7" s="266">
        <f t="shared" si="3"/>
        <v>85</v>
      </c>
      <c r="O7" s="259">
        <f t="shared" si="4"/>
        <v>-2</v>
      </c>
      <c r="P7" s="589">
        <v>41</v>
      </c>
      <c r="Q7" s="180">
        <v>16</v>
      </c>
      <c r="R7" s="180">
        <v>27</v>
      </c>
      <c r="S7" s="180">
        <f t="shared" si="5"/>
        <v>84</v>
      </c>
      <c r="T7" s="259">
        <f t="shared" si="6"/>
        <v>-1</v>
      </c>
      <c r="U7" s="180">
        <v>40</v>
      </c>
      <c r="V7" s="180">
        <v>17</v>
      </c>
      <c r="W7" s="180">
        <v>28</v>
      </c>
      <c r="X7" s="180">
        <f t="shared" si="7"/>
        <v>85</v>
      </c>
      <c r="Y7" s="259">
        <f t="shared" si="8"/>
        <v>1</v>
      </c>
      <c r="Z7" s="259">
        <f t="shared" si="9"/>
        <v>-2</v>
      </c>
      <c r="AA7" s="180">
        <v>40</v>
      </c>
      <c r="AB7" s="180">
        <v>16</v>
      </c>
      <c r="AC7" s="180">
        <v>27</v>
      </c>
      <c r="AD7" s="180">
        <f t="shared" si="10"/>
        <v>83</v>
      </c>
      <c r="AE7" s="259">
        <f t="shared" si="11"/>
        <v>-2</v>
      </c>
      <c r="AF7" s="259">
        <f t="shared" si="24"/>
        <v>-4</v>
      </c>
      <c r="AG7" s="180">
        <v>40</v>
      </c>
      <c r="AH7" s="180">
        <v>16</v>
      </c>
      <c r="AI7" s="180">
        <v>27</v>
      </c>
      <c r="AJ7" s="180">
        <f t="shared" si="12"/>
        <v>83</v>
      </c>
      <c r="AK7" s="259">
        <f t="shared" si="13"/>
        <v>0</v>
      </c>
      <c r="AL7" s="259">
        <f t="shared" si="14"/>
        <v>-4</v>
      </c>
      <c r="AM7" s="180">
        <v>42</v>
      </c>
      <c r="AN7" s="180">
        <v>16</v>
      </c>
      <c r="AO7" s="180">
        <v>27</v>
      </c>
      <c r="AP7" s="180">
        <f t="shared" si="15"/>
        <v>85</v>
      </c>
      <c r="AQ7" s="259">
        <f t="shared" si="16"/>
        <v>2</v>
      </c>
      <c r="AR7" s="259">
        <f t="shared" si="17"/>
        <v>-2</v>
      </c>
      <c r="AS7" s="180">
        <v>41</v>
      </c>
      <c r="AT7" s="180">
        <v>16</v>
      </c>
      <c r="AU7" s="180">
        <v>27</v>
      </c>
      <c r="AV7" s="180">
        <f t="shared" si="18"/>
        <v>84</v>
      </c>
      <c r="AW7" s="259">
        <f t="shared" si="19"/>
        <v>-1</v>
      </c>
      <c r="AX7" s="259">
        <f t="shared" si="20"/>
        <v>-3</v>
      </c>
      <c r="AY7" s="180"/>
      <c r="AZ7" s="180"/>
      <c r="BA7" s="180"/>
      <c r="BB7" s="180">
        <f t="shared" si="21"/>
        <v>0</v>
      </c>
      <c r="BC7" s="259">
        <f t="shared" si="22"/>
        <v>-84</v>
      </c>
      <c r="BD7" s="259">
        <f t="shared" si="23"/>
        <v>-87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70</v>
      </c>
      <c r="B8" s="592">
        <v>23</v>
      </c>
      <c r="C8" s="180">
        <v>13</v>
      </c>
      <c r="D8" s="180">
        <v>9</v>
      </c>
      <c r="E8" s="266">
        <f t="shared" si="0"/>
        <v>45</v>
      </c>
      <c r="F8" s="180">
        <v>21</v>
      </c>
      <c r="G8" s="180">
        <v>13</v>
      </c>
      <c r="H8" s="180">
        <v>9</v>
      </c>
      <c r="I8" s="266">
        <f t="shared" si="1"/>
        <v>43</v>
      </c>
      <c r="J8" s="259">
        <f t="shared" si="2"/>
        <v>-2</v>
      </c>
      <c r="K8" s="180">
        <v>20</v>
      </c>
      <c r="L8" s="180">
        <v>13</v>
      </c>
      <c r="M8" s="180">
        <v>9</v>
      </c>
      <c r="N8" s="266">
        <f t="shared" si="3"/>
        <v>42</v>
      </c>
      <c r="O8" s="259">
        <f t="shared" si="4"/>
        <v>-1</v>
      </c>
      <c r="P8" s="589">
        <v>20</v>
      </c>
      <c r="Q8" s="180">
        <v>12</v>
      </c>
      <c r="R8" s="180">
        <v>9</v>
      </c>
      <c r="S8" s="180">
        <f t="shared" si="5"/>
        <v>41</v>
      </c>
      <c r="T8" s="259">
        <f t="shared" si="6"/>
        <v>-1</v>
      </c>
      <c r="U8" s="180">
        <v>20</v>
      </c>
      <c r="V8" s="180">
        <v>12</v>
      </c>
      <c r="W8" s="180">
        <v>9</v>
      </c>
      <c r="X8" s="180">
        <f t="shared" si="7"/>
        <v>41</v>
      </c>
      <c r="Y8" s="259">
        <f t="shared" si="8"/>
        <v>0</v>
      </c>
      <c r="Z8" s="259">
        <f t="shared" si="9"/>
        <v>-4</v>
      </c>
      <c r="AA8" s="180">
        <v>21</v>
      </c>
      <c r="AB8" s="180">
        <v>12</v>
      </c>
      <c r="AC8" s="180">
        <v>9</v>
      </c>
      <c r="AD8" s="180">
        <f t="shared" si="10"/>
        <v>42</v>
      </c>
      <c r="AE8" s="259">
        <f t="shared" si="11"/>
        <v>1</v>
      </c>
      <c r="AF8" s="259">
        <f t="shared" si="24"/>
        <v>-3</v>
      </c>
      <c r="AG8" s="180">
        <v>21</v>
      </c>
      <c r="AH8" s="180">
        <v>12</v>
      </c>
      <c r="AI8" s="180">
        <v>9</v>
      </c>
      <c r="AJ8" s="180">
        <f t="shared" si="12"/>
        <v>42</v>
      </c>
      <c r="AK8" s="259">
        <f t="shared" si="13"/>
        <v>0</v>
      </c>
      <c r="AL8" s="259">
        <f t="shared" si="14"/>
        <v>-3</v>
      </c>
      <c r="AM8" s="180">
        <v>21</v>
      </c>
      <c r="AN8" s="180">
        <v>12</v>
      </c>
      <c r="AO8" s="180">
        <v>9</v>
      </c>
      <c r="AP8" s="180">
        <f t="shared" si="15"/>
        <v>42</v>
      </c>
      <c r="AQ8" s="259">
        <f t="shared" si="16"/>
        <v>0</v>
      </c>
      <c r="AR8" s="259">
        <f t="shared" si="17"/>
        <v>-3</v>
      </c>
      <c r="AS8" s="180">
        <v>21</v>
      </c>
      <c r="AT8" s="180">
        <v>12</v>
      </c>
      <c r="AU8" s="180">
        <v>9</v>
      </c>
      <c r="AV8" s="180">
        <f t="shared" si="18"/>
        <v>42</v>
      </c>
      <c r="AW8" s="259">
        <f t="shared" si="19"/>
        <v>0</v>
      </c>
      <c r="AX8" s="259">
        <f t="shared" si="20"/>
        <v>-3</v>
      </c>
      <c r="AY8" s="180"/>
      <c r="AZ8" s="180"/>
      <c r="BA8" s="180"/>
      <c r="BB8" s="180">
        <f t="shared" si="21"/>
        <v>0</v>
      </c>
      <c r="BC8" s="259">
        <f t="shared" si="22"/>
        <v>-42</v>
      </c>
      <c r="BD8" s="259">
        <f t="shared" si="23"/>
        <v>-45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1" t="s">
        <v>40</v>
      </c>
      <c r="B9" s="590">
        <v>35</v>
      </c>
      <c r="C9" s="181">
        <v>23</v>
      </c>
      <c r="D9" s="181">
        <v>18</v>
      </c>
      <c r="E9" s="268">
        <f t="shared" si="0"/>
        <v>76</v>
      </c>
      <c r="F9" s="181">
        <v>32</v>
      </c>
      <c r="G9" s="181">
        <v>23</v>
      </c>
      <c r="H9" s="181">
        <v>18</v>
      </c>
      <c r="I9" s="268">
        <f t="shared" si="1"/>
        <v>73</v>
      </c>
      <c r="J9" s="260">
        <f t="shared" si="2"/>
        <v>-3</v>
      </c>
      <c r="K9" s="181">
        <v>30</v>
      </c>
      <c r="L9" s="181">
        <v>23</v>
      </c>
      <c r="M9" s="181">
        <v>18</v>
      </c>
      <c r="N9" s="268">
        <f t="shared" si="3"/>
        <v>71</v>
      </c>
      <c r="O9" s="260">
        <f t="shared" si="4"/>
        <v>-2</v>
      </c>
      <c r="P9" s="590">
        <v>28</v>
      </c>
      <c r="Q9" s="181">
        <v>23</v>
      </c>
      <c r="R9" s="181">
        <v>18</v>
      </c>
      <c r="S9" s="181">
        <f t="shared" si="5"/>
        <v>69</v>
      </c>
      <c r="T9" s="260">
        <f t="shared" si="6"/>
        <v>-2</v>
      </c>
      <c r="U9" s="181">
        <v>27</v>
      </c>
      <c r="V9" s="181">
        <v>23</v>
      </c>
      <c r="W9" s="181">
        <v>18</v>
      </c>
      <c r="X9" s="181">
        <f t="shared" si="7"/>
        <v>68</v>
      </c>
      <c r="Y9" s="260">
        <f t="shared" si="8"/>
        <v>-1</v>
      </c>
      <c r="Z9" s="260">
        <f t="shared" si="9"/>
        <v>-8</v>
      </c>
      <c r="AA9" s="181">
        <v>25</v>
      </c>
      <c r="AB9" s="181">
        <v>21</v>
      </c>
      <c r="AC9" s="181">
        <v>18</v>
      </c>
      <c r="AD9" s="181">
        <f t="shared" si="10"/>
        <v>64</v>
      </c>
      <c r="AE9" s="260">
        <f t="shared" si="11"/>
        <v>-4</v>
      </c>
      <c r="AF9" s="260">
        <f t="shared" si="24"/>
        <v>-12</v>
      </c>
      <c r="AG9" s="181">
        <v>25</v>
      </c>
      <c r="AH9" s="181">
        <v>21</v>
      </c>
      <c r="AI9" s="181">
        <v>18</v>
      </c>
      <c r="AJ9" s="181">
        <f t="shared" si="12"/>
        <v>64</v>
      </c>
      <c r="AK9" s="260">
        <f t="shared" si="13"/>
        <v>0</v>
      </c>
      <c r="AL9" s="260">
        <f t="shared" si="14"/>
        <v>-12</v>
      </c>
      <c r="AM9" s="181">
        <v>25</v>
      </c>
      <c r="AN9" s="181">
        <v>21</v>
      </c>
      <c r="AO9" s="181">
        <v>18</v>
      </c>
      <c r="AP9" s="181">
        <f t="shared" si="15"/>
        <v>64</v>
      </c>
      <c r="AQ9" s="260">
        <f t="shared" si="16"/>
        <v>0</v>
      </c>
      <c r="AR9" s="260">
        <f t="shared" si="17"/>
        <v>-12</v>
      </c>
      <c r="AS9" s="181">
        <v>24</v>
      </c>
      <c r="AT9" s="181">
        <v>21</v>
      </c>
      <c r="AU9" s="181">
        <v>17</v>
      </c>
      <c r="AV9" s="181">
        <f t="shared" si="18"/>
        <v>62</v>
      </c>
      <c r="AW9" s="260">
        <f t="shared" si="19"/>
        <v>-2</v>
      </c>
      <c r="AX9" s="260">
        <f t="shared" si="20"/>
        <v>-14</v>
      </c>
      <c r="AY9" s="181"/>
      <c r="AZ9" s="181"/>
      <c r="BA9" s="181"/>
      <c r="BB9" s="181">
        <f t="shared" si="21"/>
        <v>0</v>
      </c>
      <c r="BC9" s="260">
        <f t="shared" si="22"/>
        <v>-62</v>
      </c>
      <c r="BD9" s="260">
        <f t="shared" si="23"/>
        <v>-76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0" t="s">
        <v>41</v>
      </c>
      <c r="B10" s="592">
        <v>13</v>
      </c>
      <c r="C10" s="180">
        <v>15</v>
      </c>
      <c r="D10" s="180">
        <v>14</v>
      </c>
      <c r="E10" s="261">
        <f t="shared" si="0"/>
        <v>42</v>
      </c>
      <c r="F10" s="180">
        <v>13</v>
      </c>
      <c r="G10" s="180">
        <v>15</v>
      </c>
      <c r="H10" s="180">
        <v>14</v>
      </c>
      <c r="I10" s="266">
        <f t="shared" si="1"/>
        <v>42</v>
      </c>
      <c r="J10" s="259">
        <f t="shared" si="2"/>
        <v>0</v>
      </c>
      <c r="K10" s="180">
        <v>13</v>
      </c>
      <c r="L10" s="180">
        <v>15</v>
      </c>
      <c r="M10" s="180">
        <v>14</v>
      </c>
      <c r="N10" s="266">
        <f t="shared" si="3"/>
        <v>42</v>
      </c>
      <c r="O10" s="259">
        <f t="shared" si="4"/>
        <v>0</v>
      </c>
      <c r="P10" s="589">
        <v>13</v>
      </c>
      <c r="Q10" s="180">
        <v>15</v>
      </c>
      <c r="R10" s="180">
        <v>14</v>
      </c>
      <c r="S10" s="180">
        <f t="shared" si="5"/>
        <v>42</v>
      </c>
      <c r="T10" s="259">
        <f t="shared" si="6"/>
        <v>0</v>
      </c>
      <c r="U10" s="180">
        <v>13</v>
      </c>
      <c r="V10" s="180">
        <v>13</v>
      </c>
      <c r="W10" s="180">
        <v>14</v>
      </c>
      <c r="X10" s="180">
        <f t="shared" si="7"/>
        <v>40</v>
      </c>
      <c r="Y10" s="259">
        <f t="shared" si="8"/>
        <v>-2</v>
      </c>
      <c r="Z10" s="259">
        <f t="shared" si="9"/>
        <v>-2</v>
      </c>
      <c r="AA10" s="180">
        <v>13</v>
      </c>
      <c r="AB10" s="180">
        <v>13</v>
      </c>
      <c r="AC10" s="180">
        <v>13</v>
      </c>
      <c r="AD10" s="180">
        <f t="shared" si="10"/>
        <v>39</v>
      </c>
      <c r="AE10" s="259">
        <f t="shared" si="11"/>
        <v>-1</v>
      </c>
      <c r="AF10" s="259">
        <f t="shared" si="24"/>
        <v>-3</v>
      </c>
      <c r="AG10" s="180">
        <v>13</v>
      </c>
      <c r="AH10" s="180">
        <v>13</v>
      </c>
      <c r="AI10" s="180">
        <v>13</v>
      </c>
      <c r="AJ10" s="180">
        <f t="shared" si="12"/>
        <v>39</v>
      </c>
      <c r="AK10" s="259">
        <f t="shared" si="13"/>
        <v>0</v>
      </c>
      <c r="AL10" s="259">
        <f t="shared" si="14"/>
        <v>-3</v>
      </c>
      <c r="AM10" s="180">
        <v>13</v>
      </c>
      <c r="AN10" s="180">
        <v>13</v>
      </c>
      <c r="AO10" s="180">
        <v>13</v>
      </c>
      <c r="AP10" s="180">
        <f t="shared" si="15"/>
        <v>39</v>
      </c>
      <c r="AQ10" s="259">
        <f t="shared" si="16"/>
        <v>0</v>
      </c>
      <c r="AR10" s="259">
        <f t="shared" si="17"/>
        <v>-3</v>
      </c>
      <c r="AS10" s="180">
        <v>13</v>
      </c>
      <c r="AT10" s="180">
        <v>13</v>
      </c>
      <c r="AU10" s="180">
        <v>13</v>
      </c>
      <c r="AV10" s="180">
        <f t="shared" si="18"/>
        <v>39</v>
      </c>
      <c r="AW10" s="259">
        <f t="shared" si="19"/>
        <v>0</v>
      </c>
      <c r="AX10" s="259">
        <f t="shared" si="20"/>
        <v>-3</v>
      </c>
      <c r="AY10" s="180"/>
      <c r="AZ10" s="180"/>
      <c r="BA10" s="180"/>
      <c r="BB10" s="180">
        <f t="shared" si="21"/>
        <v>0</v>
      </c>
      <c r="BC10" s="259">
        <f t="shared" si="22"/>
        <v>-39</v>
      </c>
      <c r="BD10" s="259">
        <f t="shared" si="23"/>
        <v>-42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42</v>
      </c>
      <c r="B11" s="592">
        <v>32</v>
      </c>
      <c r="C11" s="180">
        <v>25</v>
      </c>
      <c r="D11" s="180">
        <v>20</v>
      </c>
      <c r="E11" s="266">
        <f t="shared" si="0"/>
        <v>77</v>
      </c>
      <c r="F11" s="180">
        <v>32</v>
      </c>
      <c r="G11" s="180">
        <v>25</v>
      </c>
      <c r="H11" s="180">
        <v>20</v>
      </c>
      <c r="I11" s="266">
        <f t="shared" si="1"/>
        <v>77</v>
      </c>
      <c r="J11" s="259">
        <f t="shared" si="2"/>
        <v>0</v>
      </c>
      <c r="K11" s="180">
        <v>31</v>
      </c>
      <c r="L11" s="180">
        <v>27</v>
      </c>
      <c r="M11" s="180">
        <v>20</v>
      </c>
      <c r="N11" s="266">
        <f t="shared" si="3"/>
        <v>78</v>
      </c>
      <c r="O11" s="259">
        <f t="shared" si="4"/>
        <v>1</v>
      </c>
      <c r="P11" s="589">
        <v>31</v>
      </c>
      <c r="Q11" s="180">
        <v>26</v>
      </c>
      <c r="R11" s="180">
        <v>20</v>
      </c>
      <c r="S11" s="180">
        <f t="shared" si="5"/>
        <v>77</v>
      </c>
      <c r="T11" s="259">
        <f t="shared" si="6"/>
        <v>-1</v>
      </c>
      <c r="U11" s="180">
        <v>30</v>
      </c>
      <c r="V11" s="180">
        <v>25</v>
      </c>
      <c r="W11" s="180">
        <v>20</v>
      </c>
      <c r="X11" s="180">
        <f t="shared" si="7"/>
        <v>75</v>
      </c>
      <c r="Y11" s="259">
        <f t="shared" si="8"/>
        <v>-2</v>
      </c>
      <c r="Z11" s="259">
        <f t="shared" si="9"/>
        <v>-2</v>
      </c>
      <c r="AA11" s="180">
        <v>32</v>
      </c>
      <c r="AB11" s="180">
        <v>23</v>
      </c>
      <c r="AC11" s="180">
        <v>19</v>
      </c>
      <c r="AD11" s="180">
        <f t="shared" si="10"/>
        <v>74</v>
      </c>
      <c r="AE11" s="259">
        <f t="shared" si="11"/>
        <v>-1</v>
      </c>
      <c r="AF11" s="259">
        <f t="shared" si="24"/>
        <v>-3</v>
      </c>
      <c r="AG11" s="180">
        <v>32</v>
      </c>
      <c r="AH11" s="180">
        <v>23</v>
      </c>
      <c r="AI11" s="180">
        <v>19</v>
      </c>
      <c r="AJ11" s="180">
        <f t="shared" si="12"/>
        <v>74</v>
      </c>
      <c r="AK11" s="259">
        <f t="shared" si="13"/>
        <v>0</v>
      </c>
      <c r="AL11" s="259">
        <f t="shared" si="14"/>
        <v>-3</v>
      </c>
      <c r="AM11" s="180">
        <v>32</v>
      </c>
      <c r="AN11" s="180">
        <v>23</v>
      </c>
      <c r="AO11" s="180">
        <v>19</v>
      </c>
      <c r="AP11" s="180">
        <f t="shared" si="15"/>
        <v>74</v>
      </c>
      <c r="AQ11" s="259">
        <f t="shared" si="16"/>
        <v>0</v>
      </c>
      <c r="AR11" s="259">
        <f t="shared" si="17"/>
        <v>-3</v>
      </c>
      <c r="AS11" s="180">
        <v>30</v>
      </c>
      <c r="AT11" s="180">
        <v>23</v>
      </c>
      <c r="AU11" s="180">
        <v>19</v>
      </c>
      <c r="AV11" s="180">
        <f t="shared" si="18"/>
        <v>72</v>
      </c>
      <c r="AW11" s="259">
        <f t="shared" si="19"/>
        <v>-2</v>
      </c>
      <c r="AX11" s="259">
        <f t="shared" si="20"/>
        <v>-5</v>
      </c>
      <c r="AY11" s="180"/>
      <c r="AZ11" s="180"/>
      <c r="BA11" s="180"/>
      <c r="BB11" s="180">
        <f t="shared" si="21"/>
        <v>0</v>
      </c>
      <c r="BC11" s="259">
        <f t="shared" si="22"/>
        <v>-72</v>
      </c>
      <c r="BD11" s="259">
        <f t="shared" si="23"/>
        <v>-77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358" t="s">
        <v>152</v>
      </c>
      <c r="B12" s="592">
        <v>15</v>
      </c>
      <c r="C12" s="180"/>
      <c r="D12" s="180"/>
      <c r="E12" s="266">
        <f t="shared" si="0"/>
        <v>15</v>
      </c>
      <c r="F12" s="180">
        <v>15</v>
      </c>
      <c r="G12" s="180">
        <v>0</v>
      </c>
      <c r="H12" s="180">
        <v>0</v>
      </c>
      <c r="I12" s="266">
        <f t="shared" si="1"/>
        <v>15</v>
      </c>
      <c r="J12" s="259">
        <f t="shared" si="2"/>
        <v>0</v>
      </c>
      <c r="K12" s="180">
        <v>11</v>
      </c>
      <c r="L12" s="180">
        <v>0</v>
      </c>
      <c r="M12" s="180">
        <v>0</v>
      </c>
      <c r="N12" s="266">
        <f t="shared" si="3"/>
        <v>11</v>
      </c>
      <c r="O12" s="259">
        <f t="shared" si="4"/>
        <v>-4</v>
      </c>
      <c r="P12" s="589">
        <v>11</v>
      </c>
      <c r="Q12" s="180">
        <v>0</v>
      </c>
      <c r="R12" s="180">
        <v>0</v>
      </c>
      <c r="S12" s="180">
        <f t="shared" si="5"/>
        <v>11</v>
      </c>
      <c r="T12" s="259">
        <f t="shared" si="6"/>
        <v>0</v>
      </c>
      <c r="U12" s="180">
        <v>11</v>
      </c>
      <c r="V12" s="180">
        <v>0</v>
      </c>
      <c r="W12" s="180">
        <v>0</v>
      </c>
      <c r="X12" s="180">
        <f t="shared" si="7"/>
        <v>11</v>
      </c>
      <c r="Y12" s="259">
        <f t="shared" si="8"/>
        <v>0</v>
      </c>
      <c r="Z12" s="259">
        <f t="shared" si="9"/>
        <v>-4</v>
      </c>
      <c r="AA12" s="180">
        <v>13</v>
      </c>
      <c r="AB12" s="180">
        <v>0</v>
      </c>
      <c r="AC12" s="180">
        <v>0</v>
      </c>
      <c r="AD12" s="180">
        <f t="shared" si="10"/>
        <v>13</v>
      </c>
      <c r="AE12" s="259">
        <f t="shared" si="11"/>
        <v>2</v>
      </c>
      <c r="AF12" s="259">
        <f t="shared" si="24"/>
        <v>-2</v>
      </c>
      <c r="AG12" s="180">
        <v>13</v>
      </c>
      <c r="AH12" s="180">
        <v>0</v>
      </c>
      <c r="AI12" s="180">
        <v>0</v>
      </c>
      <c r="AJ12" s="180">
        <f t="shared" si="12"/>
        <v>13</v>
      </c>
      <c r="AK12" s="259">
        <f t="shared" si="13"/>
        <v>0</v>
      </c>
      <c r="AL12" s="259">
        <f t="shared" si="14"/>
        <v>-2</v>
      </c>
      <c r="AM12" s="180">
        <v>16</v>
      </c>
      <c r="AN12" s="180">
        <v>0</v>
      </c>
      <c r="AO12" s="180">
        <v>0</v>
      </c>
      <c r="AP12" s="180">
        <f t="shared" si="15"/>
        <v>16</v>
      </c>
      <c r="AQ12" s="259">
        <f t="shared" si="16"/>
        <v>3</v>
      </c>
      <c r="AR12" s="259">
        <f t="shared" si="17"/>
        <v>1</v>
      </c>
      <c r="AS12" s="180">
        <v>15</v>
      </c>
      <c r="AT12" s="180">
        <v>0</v>
      </c>
      <c r="AU12" s="180">
        <v>0</v>
      </c>
      <c r="AV12" s="180">
        <f t="shared" si="18"/>
        <v>15</v>
      </c>
      <c r="AW12" s="259">
        <f t="shared" si="19"/>
        <v>-1</v>
      </c>
      <c r="AX12" s="259">
        <f t="shared" si="20"/>
        <v>0</v>
      </c>
      <c r="AY12" s="180"/>
      <c r="AZ12" s="180"/>
      <c r="BA12" s="180"/>
      <c r="BB12" s="180">
        <f t="shared" si="21"/>
        <v>0</v>
      </c>
      <c r="BC12" s="259">
        <f t="shared" si="22"/>
        <v>-15</v>
      </c>
      <c r="BD12" s="259">
        <f t="shared" si="23"/>
        <v>-15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 ht="12.75" customHeight="1">
      <c r="A13" s="180" t="s">
        <v>43</v>
      </c>
      <c r="B13" s="592">
        <v>15</v>
      </c>
      <c r="C13" s="180">
        <v>11</v>
      </c>
      <c r="D13" s="180">
        <v>9</v>
      </c>
      <c r="E13" s="266">
        <f t="shared" si="0"/>
        <v>35</v>
      </c>
      <c r="F13" s="180">
        <v>15</v>
      </c>
      <c r="G13" s="180">
        <v>11</v>
      </c>
      <c r="H13" s="180">
        <v>9</v>
      </c>
      <c r="I13" s="266">
        <f t="shared" si="1"/>
        <v>35</v>
      </c>
      <c r="J13" s="259">
        <f t="shared" si="2"/>
        <v>0</v>
      </c>
      <c r="K13" s="180">
        <v>15</v>
      </c>
      <c r="L13" s="180">
        <v>11</v>
      </c>
      <c r="M13" s="180">
        <v>9</v>
      </c>
      <c r="N13" s="266">
        <f t="shared" si="3"/>
        <v>35</v>
      </c>
      <c r="O13" s="259">
        <f t="shared" si="4"/>
        <v>0</v>
      </c>
      <c r="P13" s="589">
        <v>15</v>
      </c>
      <c r="Q13" s="180">
        <v>11</v>
      </c>
      <c r="R13" s="180">
        <v>9</v>
      </c>
      <c r="S13" s="180">
        <f t="shared" si="5"/>
        <v>35</v>
      </c>
      <c r="T13" s="259">
        <f t="shared" si="6"/>
        <v>0</v>
      </c>
      <c r="U13" s="180">
        <v>15</v>
      </c>
      <c r="V13" s="180">
        <v>12</v>
      </c>
      <c r="W13" s="180">
        <v>9</v>
      </c>
      <c r="X13" s="180">
        <f t="shared" si="7"/>
        <v>36</v>
      </c>
      <c r="Y13" s="259">
        <f t="shared" si="8"/>
        <v>1</v>
      </c>
      <c r="Z13" s="259">
        <f t="shared" si="9"/>
        <v>1</v>
      </c>
      <c r="AA13" s="180">
        <v>16</v>
      </c>
      <c r="AB13" s="180">
        <v>11</v>
      </c>
      <c r="AC13" s="180">
        <v>9</v>
      </c>
      <c r="AD13" s="180">
        <f t="shared" si="10"/>
        <v>36</v>
      </c>
      <c r="AE13" s="259">
        <f t="shared" si="11"/>
        <v>0</v>
      </c>
      <c r="AF13" s="259">
        <f t="shared" si="24"/>
        <v>1</v>
      </c>
      <c r="AG13" s="180">
        <v>16</v>
      </c>
      <c r="AH13" s="180">
        <v>11</v>
      </c>
      <c r="AI13" s="180">
        <v>9</v>
      </c>
      <c r="AJ13" s="180">
        <f t="shared" si="12"/>
        <v>36</v>
      </c>
      <c r="AK13" s="259">
        <f t="shared" si="13"/>
        <v>0</v>
      </c>
      <c r="AL13" s="259">
        <f t="shared" si="14"/>
        <v>1</v>
      </c>
      <c r="AM13" s="180">
        <v>16</v>
      </c>
      <c r="AN13" s="180">
        <v>11</v>
      </c>
      <c r="AO13" s="180">
        <v>9</v>
      </c>
      <c r="AP13" s="180">
        <f t="shared" si="15"/>
        <v>36</v>
      </c>
      <c r="AQ13" s="259">
        <f t="shared" si="16"/>
        <v>0</v>
      </c>
      <c r="AR13" s="259">
        <f t="shared" si="17"/>
        <v>1</v>
      </c>
      <c r="AS13" s="180">
        <v>16</v>
      </c>
      <c r="AT13" s="180">
        <v>11</v>
      </c>
      <c r="AU13" s="180">
        <v>9</v>
      </c>
      <c r="AV13" s="180">
        <f t="shared" si="18"/>
        <v>36</v>
      </c>
      <c r="AW13" s="259">
        <f t="shared" si="19"/>
        <v>0</v>
      </c>
      <c r="AX13" s="259">
        <f t="shared" si="20"/>
        <v>1</v>
      </c>
      <c r="AY13" s="180"/>
      <c r="AZ13" s="180"/>
      <c r="BA13" s="180"/>
      <c r="BB13" s="180">
        <f t="shared" si="21"/>
        <v>0</v>
      </c>
      <c r="BC13" s="259">
        <f t="shared" si="22"/>
        <v>-36</v>
      </c>
      <c r="BD13" s="259">
        <f t="shared" si="23"/>
        <v>-35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>
      <c r="A14" s="181" t="s">
        <v>148</v>
      </c>
      <c r="B14" s="590">
        <v>20</v>
      </c>
      <c r="C14" s="181">
        <v>15</v>
      </c>
      <c r="D14" s="181">
        <v>7</v>
      </c>
      <c r="E14" s="268">
        <f t="shared" si="0"/>
        <v>42</v>
      </c>
      <c r="F14" s="181">
        <v>20</v>
      </c>
      <c r="G14" s="181">
        <v>14</v>
      </c>
      <c r="H14" s="181">
        <v>7</v>
      </c>
      <c r="I14" s="268">
        <f t="shared" si="1"/>
        <v>41</v>
      </c>
      <c r="J14" s="260">
        <f t="shared" si="2"/>
        <v>-1</v>
      </c>
      <c r="K14" s="181">
        <v>20</v>
      </c>
      <c r="L14" s="181">
        <v>14</v>
      </c>
      <c r="M14" s="181">
        <v>7</v>
      </c>
      <c r="N14" s="268">
        <f t="shared" si="3"/>
        <v>41</v>
      </c>
      <c r="O14" s="260">
        <f t="shared" si="4"/>
        <v>0</v>
      </c>
      <c r="P14" s="590">
        <v>20</v>
      </c>
      <c r="Q14" s="181">
        <v>14</v>
      </c>
      <c r="R14" s="181">
        <v>7</v>
      </c>
      <c r="S14" s="181">
        <f t="shared" si="5"/>
        <v>41</v>
      </c>
      <c r="T14" s="260">
        <f t="shared" si="6"/>
        <v>0</v>
      </c>
      <c r="U14" s="181">
        <v>20</v>
      </c>
      <c r="V14" s="181">
        <v>14</v>
      </c>
      <c r="W14" s="181">
        <v>7</v>
      </c>
      <c r="X14" s="181">
        <f t="shared" si="7"/>
        <v>41</v>
      </c>
      <c r="Y14" s="260">
        <f t="shared" si="8"/>
        <v>0</v>
      </c>
      <c r="Z14" s="260">
        <f t="shared" si="9"/>
        <v>-1</v>
      </c>
      <c r="AA14" s="181">
        <v>20</v>
      </c>
      <c r="AB14" s="181">
        <v>14</v>
      </c>
      <c r="AC14" s="181">
        <v>7</v>
      </c>
      <c r="AD14" s="181">
        <f t="shared" si="10"/>
        <v>41</v>
      </c>
      <c r="AE14" s="260">
        <f t="shared" si="11"/>
        <v>0</v>
      </c>
      <c r="AF14" s="260">
        <f t="shared" si="24"/>
        <v>-1</v>
      </c>
      <c r="AG14" s="181">
        <v>20</v>
      </c>
      <c r="AH14" s="181">
        <v>14</v>
      </c>
      <c r="AI14" s="181">
        <v>7</v>
      </c>
      <c r="AJ14" s="181">
        <f t="shared" si="12"/>
        <v>41</v>
      </c>
      <c r="AK14" s="260">
        <f t="shared" si="13"/>
        <v>0</v>
      </c>
      <c r="AL14" s="260">
        <f t="shared" si="14"/>
        <v>-1</v>
      </c>
      <c r="AM14" s="181">
        <v>20</v>
      </c>
      <c r="AN14" s="181">
        <v>14</v>
      </c>
      <c r="AO14" s="181">
        <v>7</v>
      </c>
      <c r="AP14" s="181">
        <f t="shared" si="15"/>
        <v>41</v>
      </c>
      <c r="AQ14" s="260">
        <f t="shared" si="16"/>
        <v>0</v>
      </c>
      <c r="AR14" s="260">
        <f t="shared" si="17"/>
        <v>-1</v>
      </c>
      <c r="AS14" s="181">
        <v>21</v>
      </c>
      <c r="AT14" s="181">
        <v>13</v>
      </c>
      <c r="AU14" s="181">
        <v>7</v>
      </c>
      <c r="AV14" s="181">
        <f t="shared" si="18"/>
        <v>41</v>
      </c>
      <c r="AW14" s="260">
        <f t="shared" si="19"/>
        <v>0</v>
      </c>
      <c r="AX14" s="260">
        <f t="shared" si="20"/>
        <v>-1</v>
      </c>
      <c r="AY14" s="181"/>
      <c r="AZ14" s="181"/>
      <c r="BA14" s="181"/>
      <c r="BB14" s="181">
        <f t="shared" si="21"/>
        <v>0</v>
      </c>
      <c r="BC14" s="260">
        <f t="shared" si="22"/>
        <v>-41</v>
      </c>
      <c r="BD14" s="260">
        <f t="shared" si="23"/>
        <v>-42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0" t="s">
        <v>44</v>
      </c>
      <c r="B15" s="592">
        <v>14</v>
      </c>
      <c r="C15" s="180">
        <v>17</v>
      </c>
      <c r="D15" s="180">
        <v>13</v>
      </c>
      <c r="E15" s="261">
        <f t="shared" si="0"/>
        <v>44</v>
      </c>
      <c r="F15" s="180">
        <v>15</v>
      </c>
      <c r="G15" s="180">
        <v>17</v>
      </c>
      <c r="H15" s="180">
        <v>13</v>
      </c>
      <c r="I15" s="266">
        <f t="shared" si="1"/>
        <v>45</v>
      </c>
      <c r="J15" s="259">
        <f t="shared" si="2"/>
        <v>1</v>
      </c>
      <c r="K15" s="180">
        <v>15</v>
      </c>
      <c r="L15" s="180">
        <v>17</v>
      </c>
      <c r="M15" s="180">
        <v>12</v>
      </c>
      <c r="N15" s="266">
        <f t="shared" si="3"/>
        <v>44</v>
      </c>
      <c r="O15" s="259">
        <f t="shared" si="4"/>
        <v>-1</v>
      </c>
      <c r="P15" s="589">
        <v>15</v>
      </c>
      <c r="Q15" s="180">
        <v>16</v>
      </c>
      <c r="R15" s="180">
        <v>12</v>
      </c>
      <c r="S15" s="180">
        <f t="shared" si="5"/>
        <v>43</v>
      </c>
      <c r="T15" s="259">
        <f t="shared" si="6"/>
        <v>-1</v>
      </c>
      <c r="U15" s="180">
        <v>15</v>
      </c>
      <c r="V15" s="180">
        <v>16</v>
      </c>
      <c r="W15" s="180">
        <v>11</v>
      </c>
      <c r="X15" s="180">
        <f t="shared" si="7"/>
        <v>42</v>
      </c>
      <c r="Y15" s="259">
        <f t="shared" si="8"/>
        <v>-1</v>
      </c>
      <c r="Z15" s="259">
        <f t="shared" si="9"/>
        <v>-2</v>
      </c>
      <c r="AA15" s="180">
        <v>16</v>
      </c>
      <c r="AB15" s="180">
        <v>16</v>
      </c>
      <c r="AC15" s="180">
        <v>10</v>
      </c>
      <c r="AD15" s="180">
        <f t="shared" si="10"/>
        <v>42</v>
      </c>
      <c r="AE15" s="259">
        <f t="shared" si="11"/>
        <v>0</v>
      </c>
      <c r="AF15" s="259">
        <f t="shared" si="24"/>
        <v>-2</v>
      </c>
      <c r="AG15" s="180">
        <v>16</v>
      </c>
      <c r="AH15" s="180">
        <v>16</v>
      </c>
      <c r="AI15" s="180">
        <v>10</v>
      </c>
      <c r="AJ15" s="180">
        <f t="shared" si="12"/>
        <v>42</v>
      </c>
      <c r="AK15" s="259">
        <f t="shared" si="13"/>
        <v>0</v>
      </c>
      <c r="AL15" s="259">
        <f t="shared" si="14"/>
        <v>-2</v>
      </c>
      <c r="AM15" s="180">
        <v>16</v>
      </c>
      <c r="AN15" s="180">
        <v>16</v>
      </c>
      <c r="AO15" s="180">
        <v>10</v>
      </c>
      <c r="AP15" s="180">
        <f t="shared" si="15"/>
        <v>42</v>
      </c>
      <c r="AQ15" s="259">
        <f t="shared" si="16"/>
        <v>0</v>
      </c>
      <c r="AR15" s="259">
        <f t="shared" si="17"/>
        <v>-2</v>
      </c>
      <c r="AS15" s="180">
        <v>15</v>
      </c>
      <c r="AT15" s="180">
        <v>16</v>
      </c>
      <c r="AU15" s="180">
        <v>10</v>
      </c>
      <c r="AV15" s="180">
        <f t="shared" si="18"/>
        <v>41</v>
      </c>
      <c r="AW15" s="259">
        <f t="shared" si="19"/>
        <v>-1</v>
      </c>
      <c r="AX15" s="259">
        <f t="shared" si="20"/>
        <v>-3</v>
      </c>
      <c r="AY15" s="180"/>
      <c r="AZ15" s="180"/>
      <c r="BA15" s="180"/>
      <c r="BB15" s="180">
        <f t="shared" si="21"/>
        <v>0</v>
      </c>
      <c r="BC15" s="259">
        <f t="shared" si="22"/>
        <v>-41</v>
      </c>
      <c r="BD15" s="259">
        <f t="shared" si="23"/>
        <v>-44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 ht="12.75" customHeight="1">
      <c r="A16" s="180" t="s">
        <v>45</v>
      </c>
      <c r="B16" s="592">
        <v>12</v>
      </c>
      <c r="C16" s="180">
        <v>12</v>
      </c>
      <c r="D16" s="180">
        <v>6</v>
      </c>
      <c r="E16" s="266">
        <f t="shared" si="0"/>
        <v>30</v>
      </c>
      <c r="F16" s="180">
        <v>12</v>
      </c>
      <c r="G16" s="180">
        <v>12</v>
      </c>
      <c r="H16" s="180">
        <v>6</v>
      </c>
      <c r="I16" s="266">
        <f t="shared" si="1"/>
        <v>30</v>
      </c>
      <c r="J16" s="259">
        <f t="shared" si="2"/>
        <v>0</v>
      </c>
      <c r="K16" s="180">
        <v>11</v>
      </c>
      <c r="L16" s="180">
        <v>11</v>
      </c>
      <c r="M16" s="180">
        <v>6</v>
      </c>
      <c r="N16" s="266">
        <f t="shared" si="3"/>
        <v>28</v>
      </c>
      <c r="O16" s="259">
        <f t="shared" si="4"/>
        <v>-2</v>
      </c>
      <c r="P16" s="589">
        <v>11</v>
      </c>
      <c r="Q16" s="180">
        <v>11</v>
      </c>
      <c r="R16" s="180">
        <v>6</v>
      </c>
      <c r="S16" s="180">
        <f t="shared" si="5"/>
        <v>28</v>
      </c>
      <c r="T16" s="259">
        <f t="shared" si="6"/>
        <v>0</v>
      </c>
      <c r="U16" s="180">
        <v>12</v>
      </c>
      <c r="V16" s="180">
        <v>11</v>
      </c>
      <c r="W16" s="180">
        <v>6</v>
      </c>
      <c r="X16" s="180">
        <f t="shared" si="7"/>
        <v>29</v>
      </c>
      <c r="Y16" s="259">
        <f t="shared" si="8"/>
        <v>1</v>
      </c>
      <c r="Z16" s="259">
        <f t="shared" si="9"/>
        <v>-1</v>
      </c>
      <c r="AA16" s="180">
        <v>12</v>
      </c>
      <c r="AB16" s="180">
        <v>11</v>
      </c>
      <c r="AC16" s="180">
        <v>6</v>
      </c>
      <c r="AD16" s="180">
        <f t="shared" si="10"/>
        <v>29</v>
      </c>
      <c r="AE16" s="259">
        <f t="shared" si="11"/>
        <v>0</v>
      </c>
      <c r="AF16" s="259">
        <f t="shared" si="24"/>
        <v>-1</v>
      </c>
      <c r="AG16" s="180">
        <v>12</v>
      </c>
      <c r="AH16" s="180">
        <v>11</v>
      </c>
      <c r="AI16" s="180">
        <v>6</v>
      </c>
      <c r="AJ16" s="180">
        <f t="shared" si="12"/>
        <v>29</v>
      </c>
      <c r="AK16" s="259">
        <f t="shared" si="13"/>
        <v>0</v>
      </c>
      <c r="AL16" s="259">
        <f t="shared" si="14"/>
        <v>-1</v>
      </c>
      <c r="AM16" s="180">
        <v>12</v>
      </c>
      <c r="AN16" s="180">
        <v>11</v>
      </c>
      <c r="AO16" s="180">
        <v>5</v>
      </c>
      <c r="AP16" s="180">
        <f t="shared" si="15"/>
        <v>28</v>
      </c>
      <c r="AQ16" s="259">
        <f t="shared" si="16"/>
        <v>-1</v>
      </c>
      <c r="AR16" s="259">
        <f t="shared" si="17"/>
        <v>-2</v>
      </c>
      <c r="AS16" s="180">
        <v>12</v>
      </c>
      <c r="AT16" s="180">
        <v>10</v>
      </c>
      <c r="AU16" s="180">
        <v>5</v>
      </c>
      <c r="AV16" s="180">
        <f t="shared" si="18"/>
        <v>27</v>
      </c>
      <c r="AW16" s="259">
        <f t="shared" si="19"/>
        <v>-1</v>
      </c>
      <c r="AX16" s="259">
        <f t="shared" si="20"/>
        <v>-3</v>
      </c>
      <c r="AY16" s="180"/>
      <c r="AZ16" s="180"/>
      <c r="BA16" s="180"/>
      <c r="BB16" s="180">
        <f t="shared" si="21"/>
        <v>0</v>
      </c>
      <c r="BC16" s="259">
        <f t="shared" si="22"/>
        <v>-27</v>
      </c>
      <c r="BD16" s="259">
        <f t="shared" si="23"/>
        <v>-30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>
      <c r="A17" s="180" t="s">
        <v>150</v>
      </c>
      <c r="B17" s="592">
        <v>20</v>
      </c>
      <c r="C17" s="180">
        <v>8</v>
      </c>
      <c r="D17" s="180">
        <v>3</v>
      </c>
      <c r="E17" s="266">
        <f t="shared" si="0"/>
        <v>31</v>
      </c>
      <c r="F17" s="180">
        <v>20</v>
      </c>
      <c r="G17" s="180">
        <v>10</v>
      </c>
      <c r="H17" s="180">
        <v>2</v>
      </c>
      <c r="I17" s="266">
        <f t="shared" si="1"/>
        <v>32</v>
      </c>
      <c r="J17" s="259">
        <f t="shared" si="2"/>
        <v>1</v>
      </c>
      <c r="K17" s="180">
        <v>21</v>
      </c>
      <c r="L17" s="180">
        <v>8</v>
      </c>
      <c r="M17" s="180">
        <v>2</v>
      </c>
      <c r="N17" s="266">
        <f t="shared" si="3"/>
        <v>31</v>
      </c>
      <c r="O17" s="259">
        <f t="shared" si="4"/>
        <v>-1</v>
      </c>
      <c r="P17" s="589">
        <v>20</v>
      </c>
      <c r="Q17" s="180">
        <v>8</v>
      </c>
      <c r="R17" s="180">
        <v>2</v>
      </c>
      <c r="S17" s="180">
        <f t="shared" si="5"/>
        <v>30</v>
      </c>
      <c r="T17" s="259">
        <f t="shared" si="6"/>
        <v>-1</v>
      </c>
      <c r="U17" s="180">
        <v>20</v>
      </c>
      <c r="V17" s="180">
        <v>8</v>
      </c>
      <c r="W17" s="180">
        <v>2</v>
      </c>
      <c r="X17" s="180">
        <f t="shared" si="7"/>
        <v>30</v>
      </c>
      <c r="Y17" s="259">
        <f t="shared" si="8"/>
        <v>0</v>
      </c>
      <c r="Z17" s="259">
        <f t="shared" si="9"/>
        <v>-1</v>
      </c>
      <c r="AA17" s="180">
        <v>20</v>
      </c>
      <c r="AB17" s="180">
        <v>8</v>
      </c>
      <c r="AC17" s="180">
        <v>2</v>
      </c>
      <c r="AD17" s="180">
        <f t="shared" si="10"/>
        <v>30</v>
      </c>
      <c r="AE17" s="259">
        <f t="shared" si="11"/>
        <v>0</v>
      </c>
      <c r="AF17" s="259">
        <f t="shared" si="24"/>
        <v>-1</v>
      </c>
      <c r="AG17" s="180">
        <v>20</v>
      </c>
      <c r="AH17" s="180">
        <v>8</v>
      </c>
      <c r="AI17" s="180">
        <v>2</v>
      </c>
      <c r="AJ17" s="180">
        <f t="shared" si="12"/>
        <v>30</v>
      </c>
      <c r="AK17" s="259">
        <f t="shared" si="13"/>
        <v>0</v>
      </c>
      <c r="AL17" s="259">
        <f t="shared" si="14"/>
        <v>-1</v>
      </c>
      <c r="AM17" s="180">
        <v>20</v>
      </c>
      <c r="AN17" s="180">
        <v>8</v>
      </c>
      <c r="AO17" s="180">
        <v>2</v>
      </c>
      <c r="AP17" s="180">
        <f t="shared" si="15"/>
        <v>30</v>
      </c>
      <c r="AQ17" s="259">
        <f t="shared" si="16"/>
        <v>0</v>
      </c>
      <c r="AR17" s="259">
        <f t="shared" si="17"/>
        <v>-1</v>
      </c>
      <c r="AS17" s="180">
        <v>20</v>
      </c>
      <c r="AT17" s="180">
        <v>8</v>
      </c>
      <c r="AU17" s="180">
        <v>2</v>
      </c>
      <c r="AV17" s="180">
        <f t="shared" si="18"/>
        <v>30</v>
      </c>
      <c r="AW17" s="259">
        <f t="shared" si="19"/>
        <v>0</v>
      </c>
      <c r="AX17" s="259">
        <f t="shared" si="20"/>
        <v>-1</v>
      </c>
      <c r="AY17" s="180"/>
      <c r="AZ17" s="180"/>
      <c r="BA17" s="180"/>
      <c r="BB17" s="180">
        <f t="shared" si="21"/>
        <v>0</v>
      </c>
      <c r="BC17" s="259">
        <f t="shared" si="22"/>
        <v>-30</v>
      </c>
      <c r="BD17" s="259">
        <f t="shared" si="23"/>
        <v>-31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46</v>
      </c>
      <c r="B18" s="592">
        <v>15</v>
      </c>
      <c r="C18" s="180">
        <v>11</v>
      </c>
      <c r="D18" s="180">
        <v>10</v>
      </c>
      <c r="E18" s="266">
        <f t="shared" si="0"/>
        <v>36</v>
      </c>
      <c r="F18" s="180">
        <v>17</v>
      </c>
      <c r="G18" s="180">
        <v>10</v>
      </c>
      <c r="H18" s="180">
        <v>10</v>
      </c>
      <c r="I18" s="266">
        <f t="shared" si="1"/>
        <v>37</v>
      </c>
      <c r="J18" s="259">
        <f t="shared" si="2"/>
        <v>1</v>
      </c>
      <c r="K18" s="180">
        <v>17</v>
      </c>
      <c r="L18" s="180">
        <v>10</v>
      </c>
      <c r="M18" s="180">
        <v>10</v>
      </c>
      <c r="N18" s="266">
        <f t="shared" si="3"/>
        <v>37</v>
      </c>
      <c r="O18" s="259">
        <f t="shared" si="4"/>
        <v>0</v>
      </c>
      <c r="P18" s="589">
        <v>17</v>
      </c>
      <c r="Q18" s="180">
        <v>10</v>
      </c>
      <c r="R18" s="180">
        <v>10</v>
      </c>
      <c r="S18" s="180">
        <f t="shared" si="5"/>
        <v>37</v>
      </c>
      <c r="T18" s="259">
        <f t="shared" si="6"/>
        <v>0</v>
      </c>
      <c r="U18" s="180">
        <v>17</v>
      </c>
      <c r="V18" s="180">
        <v>10</v>
      </c>
      <c r="W18" s="180">
        <v>10</v>
      </c>
      <c r="X18" s="180">
        <f t="shared" si="7"/>
        <v>37</v>
      </c>
      <c r="Y18" s="259">
        <f t="shared" si="8"/>
        <v>0</v>
      </c>
      <c r="Z18" s="259">
        <f t="shared" si="9"/>
        <v>1</v>
      </c>
      <c r="AA18" s="180">
        <v>15</v>
      </c>
      <c r="AB18" s="180">
        <v>9</v>
      </c>
      <c r="AC18" s="180">
        <v>10</v>
      </c>
      <c r="AD18" s="180">
        <f t="shared" si="10"/>
        <v>34</v>
      </c>
      <c r="AE18" s="259">
        <f t="shared" si="11"/>
        <v>-3</v>
      </c>
      <c r="AF18" s="259">
        <f t="shared" si="24"/>
        <v>-2</v>
      </c>
      <c r="AG18" s="180">
        <v>15</v>
      </c>
      <c r="AH18" s="180">
        <v>9</v>
      </c>
      <c r="AI18" s="180">
        <v>10</v>
      </c>
      <c r="AJ18" s="180">
        <f t="shared" si="12"/>
        <v>34</v>
      </c>
      <c r="AK18" s="259">
        <f t="shared" si="13"/>
        <v>0</v>
      </c>
      <c r="AL18" s="259">
        <f t="shared" si="14"/>
        <v>-2</v>
      </c>
      <c r="AM18" s="180">
        <v>15</v>
      </c>
      <c r="AN18" s="180">
        <v>9</v>
      </c>
      <c r="AO18" s="180">
        <v>10</v>
      </c>
      <c r="AP18" s="180">
        <f t="shared" si="15"/>
        <v>34</v>
      </c>
      <c r="AQ18" s="259">
        <f t="shared" si="16"/>
        <v>0</v>
      </c>
      <c r="AR18" s="259">
        <f t="shared" si="17"/>
        <v>-2</v>
      </c>
      <c r="AS18" s="180">
        <v>14</v>
      </c>
      <c r="AT18" s="180">
        <v>9</v>
      </c>
      <c r="AU18" s="180">
        <v>10</v>
      </c>
      <c r="AV18" s="180">
        <f t="shared" si="18"/>
        <v>33</v>
      </c>
      <c r="AW18" s="259">
        <f t="shared" si="19"/>
        <v>-1</v>
      </c>
      <c r="AX18" s="259">
        <f t="shared" si="20"/>
        <v>-3</v>
      </c>
      <c r="AY18" s="180"/>
      <c r="AZ18" s="180"/>
      <c r="BA18" s="180"/>
      <c r="BB18" s="180">
        <f t="shared" si="21"/>
        <v>0</v>
      </c>
      <c r="BC18" s="259">
        <f t="shared" si="22"/>
        <v>-33</v>
      </c>
      <c r="BD18" s="259">
        <f t="shared" si="23"/>
        <v>-36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1" t="s">
        <v>47</v>
      </c>
      <c r="B19" s="590">
        <v>14</v>
      </c>
      <c r="C19" s="181">
        <v>19</v>
      </c>
      <c r="D19" s="181">
        <v>13</v>
      </c>
      <c r="E19" s="268">
        <f t="shared" si="0"/>
        <v>46</v>
      </c>
      <c r="F19" s="181">
        <v>14</v>
      </c>
      <c r="G19" s="181">
        <v>19</v>
      </c>
      <c r="H19" s="181">
        <v>13</v>
      </c>
      <c r="I19" s="268">
        <f t="shared" si="1"/>
        <v>46</v>
      </c>
      <c r="J19" s="260">
        <f t="shared" si="2"/>
        <v>0</v>
      </c>
      <c r="K19" s="181">
        <v>14</v>
      </c>
      <c r="L19" s="181">
        <v>19</v>
      </c>
      <c r="M19" s="181">
        <v>13</v>
      </c>
      <c r="N19" s="268">
        <f t="shared" si="3"/>
        <v>46</v>
      </c>
      <c r="O19" s="260">
        <f t="shared" si="4"/>
        <v>0</v>
      </c>
      <c r="P19" s="590">
        <v>14</v>
      </c>
      <c r="Q19" s="181">
        <v>19</v>
      </c>
      <c r="R19" s="181">
        <v>13</v>
      </c>
      <c r="S19" s="181">
        <f t="shared" si="5"/>
        <v>46</v>
      </c>
      <c r="T19" s="260">
        <f t="shared" si="6"/>
        <v>0</v>
      </c>
      <c r="U19" s="181">
        <v>14</v>
      </c>
      <c r="V19" s="181">
        <v>18</v>
      </c>
      <c r="W19" s="181">
        <v>13</v>
      </c>
      <c r="X19" s="181">
        <f t="shared" si="7"/>
        <v>45</v>
      </c>
      <c r="Y19" s="260">
        <f t="shared" si="8"/>
        <v>-1</v>
      </c>
      <c r="Z19" s="260">
        <f t="shared" si="9"/>
        <v>-1</v>
      </c>
      <c r="AA19" s="181">
        <v>14</v>
      </c>
      <c r="AB19" s="181">
        <v>18</v>
      </c>
      <c r="AC19" s="181">
        <v>13</v>
      </c>
      <c r="AD19" s="181">
        <f t="shared" si="10"/>
        <v>45</v>
      </c>
      <c r="AE19" s="260">
        <f t="shared" si="11"/>
        <v>0</v>
      </c>
      <c r="AF19" s="260">
        <f t="shared" si="24"/>
        <v>-1</v>
      </c>
      <c r="AG19" s="181">
        <v>14</v>
      </c>
      <c r="AH19" s="181">
        <v>18</v>
      </c>
      <c r="AI19" s="181">
        <v>13</v>
      </c>
      <c r="AJ19" s="181">
        <f t="shared" si="12"/>
        <v>45</v>
      </c>
      <c r="AK19" s="260">
        <f t="shared" si="13"/>
        <v>0</v>
      </c>
      <c r="AL19" s="260">
        <f t="shared" si="14"/>
        <v>-1</v>
      </c>
      <c r="AM19" s="181">
        <v>14</v>
      </c>
      <c r="AN19" s="181">
        <v>18</v>
      </c>
      <c r="AO19" s="181">
        <v>13</v>
      </c>
      <c r="AP19" s="181">
        <f t="shared" si="15"/>
        <v>45</v>
      </c>
      <c r="AQ19" s="260">
        <f t="shared" si="16"/>
        <v>0</v>
      </c>
      <c r="AR19" s="260">
        <f t="shared" si="17"/>
        <v>-1</v>
      </c>
      <c r="AS19" s="181">
        <v>14</v>
      </c>
      <c r="AT19" s="181">
        <v>17</v>
      </c>
      <c r="AU19" s="181">
        <v>13</v>
      </c>
      <c r="AV19" s="181">
        <f t="shared" si="18"/>
        <v>44</v>
      </c>
      <c r="AW19" s="260">
        <f t="shared" si="19"/>
        <v>-1</v>
      </c>
      <c r="AX19" s="260">
        <f t="shared" si="20"/>
        <v>-2</v>
      </c>
      <c r="AY19" s="181"/>
      <c r="AZ19" s="181"/>
      <c r="BA19" s="181"/>
      <c r="BB19" s="181">
        <f t="shared" si="21"/>
        <v>0</v>
      </c>
      <c r="BC19" s="260">
        <f t="shared" si="22"/>
        <v>-44</v>
      </c>
      <c r="BD19" s="260">
        <f t="shared" si="23"/>
        <v>-46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0" t="s">
        <v>48</v>
      </c>
      <c r="B20" s="592">
        <v>23</v>
      </c>
      <c r="C20" s="180">
        <v>14</v>
      </c>
      <c r="D20" s="180">
        <v>10</v>
      </c>
      <c r="E20" s="261">
        <f t="shared" si="0"/>
        <v>47</v>
      </c>
      <c r="F20" s="180">
        <v>22</v>
      </c>
      <c r="G20" s="180">
        <v>14</v>
      </c>
      <c r="H20" s="180">
        <v>11</v>
      </c>
      <c r="I20" s="266">
        <f t="shared" si="1"/>
        <v>47</v>
      </c>
      <c r="J20" s="259">
        <f t="shared" si="2"/>
        <v>0</v>
      </c>
      <c r="K20" s="180">
        <v>22</v>
      </c>
      <c r="L20" s="180">
        <v>14</v>
      </c>
      <c r="M20" s="180">
        <v>11</v>
      </c>
      <c r="N20" s="266">
        <f t="shared" si="3"/>
        <v>47</v>
      </c>
      <c r="O20" s="259">
        <f t="shared" si="4"/>
        <v>0</v>
      </c>
      <c r="P20" s="589">
        <v>22</v>
      </c>
      <c r="Q20" s="180">
        <v>14</v>
      </c>
      <c r="R20" s="180">
        <v>11</v>
      </c>
      <c r="S20" s="180">
        <f t="shared" si="5"/>
        <v>47</v>
      </c>
      <c r="T20" s="259">
        <f t="shared" si="6"/>
        <v>0</v>
      </c>
      <c r="U20" s="180">
        <v>22</v>
      </c>
      <c r="V20" s="180">
        <v>14</v>
      </c>
      <c r="W20" s="180">
        <v>11</v>
      </c>
      <c r="X20" s="180">
        <f t="shared" si="7"/>
        <v>47</v>
      </c>
      <c r="Y20" s="259">
        <f t="shared" si="8"/>
        <v>0</v>
      </c>
      <c r="Z20" s="259">
        <f t="shared" si="9"/>
        <v>0</v>
      </c>
      <c r="AA20" s="180">
        <v>20</v>
      </c>
      <c r="AB20" s="180">
        <v>15</v>
      </c>
      <c r="AC20" s="180">
        <v>11</v>
      </c>
      <c r="AD20" s="180">
        <f t="shared" si="10"/>
        <v>46</v>
      </c>
      <c r="AE20" s="259">
        <f t="shared" si="11"/>
        <v>-1</v>
      </c>
      <c r="AF20" s="259">
        <f t="shared" si="24"/>
        <v>-1</v>
      </c>
      <c r="AG20" s="180">
        <v>20</v>
      </c>
      <c r="AH20" s="180">
        <v>15</v>
      </c>
      <c r="AI20" s="180">
        <v>11</v>
      </c>
      <c r="AJ20" s="180">
        <f t="shared" si="12"/>
        <v>46</v>
      </c>
      <c r="AK20" s="259">
        <f t="shared" si="13"/>
        <v>0</v>
      </c>
      <c r="AL20" s="259">
        <f t="shared" si="14"/>
        <v>-1</v>
      </c>
      <c r="AM20" s="180">
        <v>20</v>
      </c>
      <c r="AN20" s="180">
        <v>13</v>
      </c>
      <c r="AO20" s="180">
        <v>11</v>
      </c>
      <c r="AP20" s="180">
        <f t="shared" si="15"/>
        <v>44</v>
      </c>
      <c r="AQ20" s="259">
        <f t="shared" si="16"/>
        <v>-2</v>
      </c>
      <c r="AR20" s="259">
        <f t="shared" si="17"/>
        <v>-3</v>
      </c>
      <c r="AS20" s="180">
        <v>18</v>
      </c>
      <c r="AT20" s="180">
        <v>14</v>
      </c>
      <c r="AU20" s="277">
        <v>11</v>
      </c>
      <c r="AV20" s="180">
        <f t="shared" si="18"/>
        <v>43</v>
      </c>
      <c r="AW20" s="259">
        <f t="shared" si="19"/>
        <v>-1</v>
      </c>
      <c r="AX20" s="259">
        <f t="shared" si="20"/>
        <v>-4</v>
      </c>
      <c r="AY20" s="180"/>
      <c r="AZ20" s="180"/>
      <c r="BA20" s="180"/>
      <c r="BB20" s="180">
        <f t="shared" si="21"/>
        <v>0</v>
      </c>
      <c r="BC20" s="259">
        <f t="shared" si="22"/>
        <v>-43</v>
      </c>
      <c r="BD20" s="259">
        <f t="shared" si="23"/>
        <v>-47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57</v>
      </c>
      <c r="B21" s="592">
        <v>16</v>
      </c>
      <c r="C21" s="180">
        <v>0</v>
      </c>
      <c r="D21" s="180">
        <v>0</v>
      </c>
      <c r="E21" s="266">
        <f t="shared" si="0"/>
        <v>16</v>
      </c>
      <c r="F21" s="180">
        <v>16</v>
      </c>
      <c r="G21" s="180">
        <v>0</v>
      </c>
      <c r="H21" s="180">
        <v>0</v>
      </c>
      <c r="I21" s="266">
        <f t="shared" si="1"/>
        <v>16</v>
      </c>
      <c r="J21" s="259">
        <f t="shared" si="2"/>
        <v>0</v>
      </c>
      <c r="K21" s="180">
        <v>16</v>
      </c>
      <c r="L21" s="180">
        <v>0</v>
      </c>
      <c r="M21" s="180">
        <v>0</v>
      </c>
      <c r="N21" s="266">
        <f t="shared" si="3"/>
        <v>16</v>
      </c>
      <c r="O21" s="259">
        <f t="shared" si="4"/>
        <v>0</v>
      </c>
      <c r="P21" s="589">
        <v>16</v>
      </c>
      <c r="Q21" s="180">
        <v>0</v>
      </c>
      <c r="R21" s="180">
        <v>0</v>
      </c>
      <c r="S21" s="180">
        <f t="shared" si="5"/>
        <v>16</v>
      </c>
      <c r="T21" s="259">
        <f t="shared" si="6"/>
        <v>0</v>
      </c>
      <c r="U21" s="180">
        <v>16</v>
      </c>
      <c r="V21" s="180">
        <v>0</v>
      </c>
      <c r="W21" s="180">
        <v>0</v>
      </c>
      <c r="X21" s="180">
        <f t="shared" si="7"/>
        <v>16</v>
      </c>
      <c r="Y21" s="259">
        <f t="shared" si="8"/>
        <v>0</v>
      </c>
      <c r="Z21" s="259">
        <f t="shared" si="9"/>
        <v>0</v>
      </c>
      <c r="AA21" s="180">
        <v>17</v>
      </c>
      <c r="AB21" s="180">
        <v>0</v>
      </c>
      <c r="AC21" s="180">
        <v>0</v>
      </c>
      <c r="AD21" s="180">
        <f t="shared" si="10"/>
        <v>17</v>
      </c>
      <c r="AE21" s="259">
        <f t="shared" si="11"/>
        <v>1</v>
      </c>
      <c r="AF21" s="259">
        <f t="shared" si="24"/>
        <v>1</v>
      </c>
      <c r="AG21" s="180">
        <v>17</v>
      </c>
      <c r="AH21" s="180">
        <v>0</v>
      </c>
      <c r="AI21" s="180">
        <v>0</v>
      </c>
      <c r="AJ21" s="180">
        <f t="shared" si="12"/>
        <v>17</v>
      </c>
      <c r="AK21" s="259">
        <f t="shared" si="13"/>
        <v>0</v>
      </c>
      <c r="AL21" s="259">
        <f t="shared" si="14"/>
        <v>1</v>
      </c>
      <c r="AM21" s="180">
        <v>17</v>
      </c>
      <c r="AN21" s="180">
        <v>0</v>
      </c>
      <c r="AO21" s="180">
        <v>0</v>
      </c>
      <c r="AP21" s="180">
        <f t="shared" si="15"/>
        <v>17</v>
      </c>
      <c r="AQ21" s="259">
        <f t="shared" si="16"/>
        <v>0</v>
      </c>
      <c r="AR21" s="259">
        <f t="shared" si="17"/>
        <v>1</v>
      </c>
      <c r="AS21" s="180">
        <v>17</v>
      </c>
      <c r="AT21" s="180">
        <v>0</v>
      </c>
      <c r="AU21" s="180">
        <v>0</v>
      </c>
      <c r="AV21" s="180">
        <f t="shared" si="18"/>
        <v>17</v>
      </c>
      <c r="AW21" s="259">
        <f t="shared" si="19"/>
        <v>0</v>
      </c>
      <c r="AX21" s="259">
        <f t="shared" si="20"/>
        <v>1</v>
      </c>
      <c r="AY21" s="180"/>
      <c r="AZ21" s="180"/>
      <c r="BA21" s="180"/>
      <c r="BB21" s="180">
        <f t="shared" si="21"/>
        <v>0</v>
      </c>
      <c r="BC21" s="259">
        <f t="shared" si="22"/>
        <v>-17</v>
      </c>
      <c r="BD21" s="259">
        <f t="shared" si="23"/>
        <v>-16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151</v>
      </c>
      <c r="B22" s="592">
        <v>7</v>
      </c>
      <c r="C22" s="180">
        <v>9</v>
      </c>
      <c r="D22" s="358">
        <v>4</v>
      </c>
      <c r="E22" s="266">
        <f t="shared" si="0"/>
        <v>20</v>
      </c>
      <c r="F22" s="180">
        <v>7</v>
      </c>
      <c r="G22" s="180">
        <v>9</v>
      </c>
      <c r="H22" s="180">
        <v>4</v>
      </c>
      <c r="I22" s="266">
        <f t="shared" si="1"/>
        <v>20</v>
      </c>
      <c r="J22" s="259">
        <f t="shared" si="2"/>
        <v>0</v>
      </c>
      <c r="K22" s="180">
        <v>6</v>
      </c>
      <c r="L22" s="180">
        <v>9</v>
      </c>
      <c r="M22" s="180">
        <v>4</v>
      </c>
      <c r="N22" s="266">
        <f t="shared" si="3"/>
        <v>19</v>
      </c>
      <c r="O22" s="259">
        <f t="shared" si="4"/>
        <v>-1</v>
      </c>
      <c r="P22" s="589">
        <v>6</v>
      </c>
      <c r="Q22" s="180">
        <v>9</v>
      </c>
      <c r="R22" s="180">
        <v>4</v>
      </c>
      <c r="S22" s="180">
        <f t="shared" si="5"/>
        <v>19</v>
      </c>
      <c r="T22" s="259">
        <f t="shared" si="6"/>
        <v>0</v>
      </c>
      <c r="U22" s="180">
        <v>5</v>
      </c>
      <c r="V22" s="180">
        <v>5</v>
      </c>
      <c r="W22" s="180">
        <v>4</v>
      </c>
      <c r="X22" s="180">
        <f t="shared" si="7"/>
        <v>14</v>
      </c>
      <c r="Y22" s="259">
        <f t="shared" si="8"/>
        <v>-5</v>
      </c>
      <c r="Z22" s="259">
        <f t="shared" si="9"/>
        <v>-6</v>
      </c>
      <c r="AA22" s="180">
        <v>5</v>
      </c>
      <c r="AB22" s="180">
        <v>4</v>
      </c>
      <c r="AC22" s="180">
        <v>4</v>
      </c>
      <c r="AD22" s="180">
        <f t="shared" si="10"/>
        <v>13</v>
      </c>
      <c r="AE22" s="259">
        <f t="shared" si="11"/>
        <v>-1</v>
      </c>
      <c r="AF22" s="259">
        <f t="shared" si="24"/>
        <v>-7</v>
      </c>
      <c r="AG22" s="180">
        <v>5</v>
      </c>
      <c r="AH22" s="180">
        <v>4</v>
      </c>
      <c r="AI22" s="180">
        <v>4</v>
      </c>
      <c r="AJ22" s="180">
        <f t="shared" si="12"/>
        <v>13</v>
      </c>
      <c r="AK22" s="259">
        <f t="shared" si="13"/>
        <v>0</v>
      </c>
      <c r="AL22" s="259">
        <f t="shared" si="14"/>
        <v>-7</v>
      </c>
      <c r="AM22" s="180">
        <v>4</v>
      </c>
      <c r="AN22" s="180">
        <v>4</v>
      </c>
      <c r="AO22" s="180">
        <v>4</v>
      </c>
      <c r="AP22" s="180">
        <f t="shared" si="15"/>
        <v>12</v>
      </c>
      <c r="AQ22" s="259">
        <f t="shared" si="16"/>
        <v>-1</v>
      </c>
      <c r="AR22" s="259">
        <f t="shared" si="17"/>
        <v>-8</v>
      </c>
      <c r="AS22" s="180">
        <v>4</v>
      </c>
      <c r="AT22" s="180">
        <v>4</v>
      </c>
      <c r="AU22" s="180">
        <v>4</v>
      </c>
      <c r="AV22" s="180">
        <f t="shared" si="18"/>
        <v>12</v>
      </c>
      <c r="AW22" s="259">
        <f t="shared" si="19"/>
        <v>0</v>
      </c>
      <c r="AX22" s="259">
        <f t="shared" si="20"/>
        <v>-8</v>
      </c>
      <c r="AY22" s="180"/>
      <c r="AZ22" s="180"/>
      <c r="BA22" s="180"/>
      <c r="BB22" s="180">
        <f t="shared" si="21"/>
        <v>0</v>
      </c>
      <c r="BC22" s="259">
        <f t="shared" si="22"/>
        <v>-12</v>
      </c>
      <c r="BD22" s="259">
        <f t="shared" si="23"/>
        <v>-20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49</v>
      </c>
      <c r="B23" s="592">
        <v>9</v>
      </c>
      <c r="C23" s="180">
        <v>8</v>
      </c>
      <c r="D23" s="358">
        <v>1</v>
      </c>
      <c r="E23" s="266">
        <f t="shared" si="0"/>
        <v>18</v>
      </c>
      <c r="F23" s="180">
        <v>9</v>
      </c>
      <c r="G23" s="180">
        <v>8</v>
      </c>
      <c r="H23" s="180">
        <v>1</v>
      </c>
      <c r="I23" s="266">
        <f t="shared" si="1"/>
        <v>18</v>
      </c>
      <c r="J23" s="259">
        <f t="shared" si="2"/>
        <v>0</v>
      </c>
      <c r="K23" s="180">
        <v>9</v>
      </c>
      <c r="L23" s="180">
        <v>8</v>
      </c>
      <c r="M23" s="180">
        <v>1</v>
      </c>
      <c r="N23" s="266">
        <f t="shared" si="3"/>
        <v>18</v>
      </c>
      <c r="O23" s="259">
        <f t="shared" si="4"/>
        <v>0</v>
      </c>
      <c r="P23" s="589">
        <v>9</v>
      </c>
      <c r="Q23" s="180">
        <v>8</v>
      </c>
      <c r="R23" s="180">
        <v>1</v>
      </c>
      <c r="S23" s="180">
        <f t="shared" si="5"/>
        <v>18</v>
      </c>
      <c r="T23" s="259">
        <f t="shared" si="6"/>
        <v>0</v>
      </c>
      <c r="U23" s="180">
        <v>9</v>
      </c>
      <c r="V23" s="180">
        <v>8</v>
      </c>
      <c r="W23" s="180">
        <v>1</v>
      </c>
      <c r="X23" s="180">
        <f t="shared" si="7"/>
        <v>18</v>
      </c>
      <c r="Y23" s="259">
        <f t="shared" si="8"/>
        <v>0</v>
      </c>
      <c r="Z23" s="259">
        <f t="shared" si="9"/>
        <v>0</v>
      </c>
      <c r="AA23" s="180">
        <v>7</v>
      </c>
      <c r="AB23" s="180">
        <v>8</v>
      </c>
      <c r="AC23" s="180">
        <v>1</v>
      </c>
      <c r="AD23" s="180">
        <f t="shared" si="10"/>
        <v>16</v>
      </c>
      <c r="AE23" s="259">
        <f t="shared" si="11"/>
        <v>-2</v>
      </c>
      <c r="AF23" s="259">
        <f t="shared" si="24"/>
        <v>-2</v>
      </c>
      <c r="AG23" s="180">
        <v>7</v>
      </c>
      <c r="AH23" s="180">
        <v>8</v>
      </c>
      <c r="AI23" s="180">
        <v>1</v>
      </c>
      <c r="AJ23" s="180">
        <f t="shared" si="12"/>
        <v>16</v>
      </c>
      <c r="AK23" s="259">
        <f t="shared" si="13"/>
        <v>0</v>
      </c>
      <c r="AL23" s="259">
        <f t="shared" si="14"/>
        <v>-2</v>
      </c>
      <c r="AM23" s="180">
        <v>7</v>
      </c>
      <c r="AN23" s="180">
        <v>8</v>
      </c>
      <c r="AO23" s="180">
        <v>1</v>
      </c>
      <c r="AP23" s="180">
        <f t="shared" si="15"/>
        <v>16</v>
      </c>
      <c r="AQ23" s="259">
        <f t="shared" si="16"/>
        <v>0</v>
      </c>
      <c r="AR23" s="259">
        <f t="shared" si="17"/>
        <v>-2</v>
      </c>
      <c r="AS23" s="180">
        <v>7</v>
      </c>
      <c r="AT23" s="180">
        <v>8</v>
      </c>
      <c r="AU23" s="180">
        <v>1</v>
      </c>
      <c r="AV23" s="180">
        <f t="shared" si="18"/>
        <v>16</v>
      </c>
      <c r="AW23" s="259">
        <f t="shared" si="19"/>
        <v>0</v>
      </c>
      <c r="AX23" s="259">
        <f t="shared" si="20"/>
        <v>-2</v>
      </c>
      <c r="AY23" s="180"/>
      <c r="AZ23" s="180"/>
      <c r="BA23" s="180"/>
      <c r="BB23" s="180">
        <f t="shared" si="21"/>
        <v>0</v>
      </c>
      <c r="BC23" s="259">
        <f t="shared" si="22"/>
        <v>-16</v>
      </c>
      <c r="BD23" s="259">
        <f t="shared" si="23"/>
        <v>-18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93</v>
      </c>
      <c r="B24" s="592">
        <v>38</v>
      </c>
      <c r="C24" s="181">
        <v>0</v>
      </c>
      <c r="D24" s="358">
        <v>0</v>
      </c>
      <c r="E24" s="268">
        <f t="shared" si="0"/>
        <v>38</v>
      </c>
      <c r="F24" s="181">
        <v>36</v>
      </c>
      <c r="G24" s="181">
        <v>0</v>
      </c>
      <c r="H24" s="181">
        <v>0</v>
      </c>
      <c r="I24" s="268">
        <f t="shared" si="1"/>
        <v>36</v>
      </c>
      <c r="J24" s="260">
        <f t="shared" si="2"/>
        <v>-2</v>
      </c>
      <c r="K24" s="181">
        <v>36</v>
      </c>
      <c r="L24" s="181">
        <v>0</v>
      </c>
      <c r="M24" s="181">
        <v>0</v>
      </c>
      <c r="N24" s="268">
        <f t="shared" si="3"/>
        <v>36</v>
      </c>
      <c r="O24" s="260">
        <f t="shared" si="4"/>
        <v>0</v>
      </c>
      <c r="P24" s="590">
        <v>36</v>
      </c>
      <c r="Q24" s="181">
        <v>0</v>
      </c>
      <c r="R24" s="181">
        <v>0</v>
      </c>
      <c r="S24" s="181">
        <f t="shared" si="5"/>
        <v>36</v>
      </c>
      <c r="T24" s="260">
        <f t="shared" si="6"/>
        <v>0</v>
      </c>
      <c r="U24" s="181">
        <v>36</v>
      </c>
      <c r="V24" s="181">
        <v>0</v>
      </c>
      <c r="W24" s="181">
        <v>0</v>
      </c>
      <c r="X24" s="181">
        <f t="shared" si="7"/>
        <v>36</v>
      </c>
      <c r="Y24" s="260">
        <f t="shared" si="8"/>
        <v>0</v>
      </c>
      <c r="Z24" s="260">
        <f t="shared" si="9"/>
        <v>-2</v>
      </c>
      <c r="AA24" s="181">
        <v>36</v>
      </c>
      <c r="AB24" s="181">
        <v>0</v>
      </c>
      <c r="AC24" s="181">
        <v>0</v>
      </c>
      <c r="AD24" s="181">
        <f t="shared" si="10"/>
        <v>36</v>
      </c>
      <c r="AE24" s="260">
        <f t="shared" si="11"/>
        <v>0</v>
      </c>
      <c r="AF24" s="260">
        <f t="shared" si="24"/>
        <v>-2</v>
      </c>
      <c r="AG24" s="181">
        <v>36</v>
      </c>
      <c r="AH24" s="181">
        <v>0</v>
      </c>
      <c r="AI24" s="181">
        <v>0</v>
      </c>
      <c r="AJ24" s="181">
        <f t="shared" si="12"/>
        <v>36</v>
      </c>
      <c r="AK24" s="260">
        <f t="shared" si="13"/>
        <v>0</v>
      </c>
      <c r="AL24" s="260">
        <f t="shared" si="14"/>
        <v>-2</v>
      </c>
      <c r="AM24" s="181">
        <v>35</v>
      </c>
      <c r="AN24" s="181">
        <v>0</v>
      </c>
      <c r="AO24" s="181">
        <v>0</v>
      </c>
      <c r="AP24" s="181">
        <f t="shared" si="15"/>
        <v>35</v>
      </c>
      <c r="AQ24" s="260">
        <f t="shared" si="16"/>
        <v>-1</v>
      </c>
      <c r="AR24" s="260">
        <f t="shared" si="17"/>
        <v>-3</v>
      </c>
      <c r="AS24" s="181">
        <v>35</v>
      </c>
      <c r="AT24" s="181">
        <v>0</v>
      </c>
      <c r="AU24" s="181">
        <v>0</v>
      </c>
      <c r="AV24" s="181">
        <f t="shared" si="18"/>
        <v>35</v>
      </c>
      <c r="AW24" s="260">
        <f t="shared" si="19"/>
        <v>0</v>
      </c>
      <c r="AX24" s="260">
        <f t="shared" si="20"/>
        <v>-3</v>
      </c>
      <c r="AY24" s="181"/>
      <c r="AZ24" s="181"/>
      <c r="BA24" s="181"/>
      <c r="BB24" s="181">
        <f t="shared" si="21"/>
        <v>0</v>
      </c>
      <c r="BC24" s="260">
        <f t="shared" si="22"/>
        <v>-35</v>
      </c>
      <c r="BD24" s="260">
        <f t="shared" si="23"/>
        <v>-38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 ht="13.8" thickBot="1">
      <c r="A25" s="194" t="s">
        <v>110</v>
      </c>
      <c r="B25" s="593">
        <f>SUM(B5:B24)</f>
        <v>400</v>
      </c>
      <c r="C25" s="207">
        <f t="shared" ref="C25:I25" si="25">SUM(C5:C24)</f>
        <v>241</v>
      </c>
      <c r="D25" s="207">
        <f t="shared" si="25"/>
        <v>187</v>
      </c>
      <c r="E25" s="220">
        <f t="shared" si="0"/>
        <v>828</v>
      </c>
      <c r="F25" s="207">
        <f t="shared" si="25"/>
        <v>396</v>
      </c>
      <c r="G25" s="207">
        <f t="shared" si="25"/>
        <v>240</v>
      </c>
      <c r="H25" s="207">
        <f t="shared" si="25"/>
        <v>187</v>
      </c>
      <c r="I25" s="220">
        <f t="shared" si="25"/>
        <v>823</v>
      </c>
      <c r="J25" s="257">
        <f t="shared" si="2"/>
        <v>-5</v>
      </c>
      <c r="K25" s="207">
        <f>SUM(K5:K24)</f>
        <v>385</v>
      </c>
      <c r="L25" s="207">
        <f>SUM(L5:L24)</f>
        <v>239</v>
      </c>
      <c r="M25" s="207">
        <f>SUM(M5:M24)</f>
        <v>185</v>
      </c>
      <c r="N25" s="220">
        <f>SUM(N5:N24)</f>
        <v>809</v>
      </c>
      <c r="O25" s="257">
        <f t="shared" si="4"/>
        <v>-14</v>
      </c>
      <c r="P25" s="593">
        <f>SUM(P5:P24)</f>
        <v>380</v>
      </c>
      <c r="Q25" s="207">
        <f>SUM(Q5:Q24)</f>
        <v>236</v>
      </c>
      <c r="R25" s="207">
        <f>SUM(R5:R24)</f>
        <v>184</v>
      </c>
      <c r="S25" s="220">
        <f>SUM(S5:S24)</f>
        <v>800</v>
      </c>
      <c r="T25" s="257">
        <f t="shared" si="6"/>
        <v>-9</v>
      </c>
      <c r="U25" s="207">
        <f>SUM(U5:U24)</f>
        <v>376</v>
      </c>
      <c r="V25" s="207">
        <f>SUM(V5:V24)</f>
        <v>230</v>
      </c>
      <c r="W25" s="207">
        <f>SUM(W5:W24)</f>
        <v>184</v>
      </c>
      <c r="X25" s="220">
        <f>SUM(X5:X24)</f>
        <v>790</v>
      </c>
      <c r="Y25" s="257">
        <f t="shared" si="8"/>
        <v>-10</v>
      </c>
      <c r="Z25" s="257">
        <f t="shared" si="9"/>
        <v>-38</v>
      </c>
      <c r="AA25" s="207">
        <f>SUM(AA5:AA24)</f>
        <v>374</v>
      </c>
      <c r="AB25" s="207">
        <f>SUM(AB5:AB24)</f>
        <v>220</v>
      </c>
      <c r="AC25" s="207">
        <f>SUM(AC5:AC24)</f>
        <v>180</v>
      </c>
      <c r="AD25" s="220">
        <f>SUM(AD5:AD24)</f>
        <v>774</v>
      </c>
      <c r="AE25" s="257">
        <f t="shared" si="11"/>
        <v>-16</v>
      </c>
      <c r="AF25" s="257">
        <f t="shared" si="24"/>
        <v>-54</v>
      </c>
      <c r="AG25" s="215">
        <f>SUM(AG5:AG24)</f>
        <v>374</v>
      </c>
      <c r="AH25" s="215">
        <f>SUM(AH5:AH24)</f>
        <v>220</v>
      </c>
      <c r="AI25" s="215">
        <f>SUM(AI5:AI24)</f>
        <v>180</v>
      </c>
      <c r="AJ25" s="278">
        <f>SUM(AJ5:AJ24)</f>
        <v>774</v>
      </c>
      <c r="AK25" s="279">
        <f t="shared" si="13"/>
        <v>0</v>
      </c>
      <c r="AL25" s="279">
        <f t="shared" si="14"/>
        <v>-54</v>
      </c>
      <c r="AM25" s="207">
        <f>SUM(AM5:AM24)</f>
        <v>377</v>
      </c>
      <c r="AN25" s="207">
        <f>SUM(AN5:AN24)</f>
        <v>218</v>
      </c>
      <c r="AO25" s="207">
        <f>SUM(AO5:AO24)</f>
        <v>179</v>
      </c>
      <c r="AP25" s="220">
        <f>SUM(AP5:AP24)</f>
        <v>774</v>
      </c>
      <c r="AQ25" s="257">
        <f t="shared" si="16"/>
        <v>0</v>
      </c>
      <c r="AR25" s="257">
        <f t="shared" si="17"/>
        <v>-54</v>
      </c>
      <c r="AS25" s="207">
        <f>SUM(AS5:AS24)</f>
        <v>366</v>
      </c>
      <c r="AT25" s="207">
        <f>SUM(AT5:AT24)</f>
        <v>216</v>
      </c>
      <c r="AU25" s="207">
        <f>SUM(AU5:AU24)</f>
        <v>178</v>
      </c>
      <c r="AV25" s="220">
        <f>SUM(AV5:AV24)</f>
        <v>760</v>
      </c>
      <c r="AW25" s="257">
        <f t="shared" si="19"/>
        <v>-14</v>
      </c>
      <c r="AX25" s="257">
        <f t="shared" si="20"/>
        <v>-68</v>
      </c>
      <c r="AY25" s="207">
        <f>SUM(AY5:AY24)</f>
        <v>0</v>
      </c>
      <c r="AZ25" s="207">
        <f>SUM(AZ5:AZ24)</f>
        <v>0</v>
      </c>
      <c r="BA25" s="207">
        <f>SUM(BA5:BA24)</f>
        <v>0</v>
      </c>
      <c r="BB25" s="220">
        <f>SUM(BB5:BB24)</f>
        <v>0</v>
      </c>
      <c r="BC25" s="257">
        <f t="shared" si="22"/>
        <v>-760</v>
      </c>
      <c r="BD25" s="257">
        <f t="shared" si="23"/>
        <v>-828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Top="1">
      <c r="B26" s="699">
        <v>38982</v>
      </c>
      <c r="C26" s="700"/>
      <c r="D26" s="700"/>
      <c r="E26" s="700"/>
      <c r="F26" s="699">
        <v>39006</v>
      </c>
      <c r="G26" s="700"/>
      <c r="H26" s="700"/>
      <c r="I26" s="700"/>
      <c r="J26" s="701"/>
      <c r="K26" s="709">
        <v>39034</v>
      </c>
      <c r="L26" s="710"/>
      <c r="M26" s="710"/>
      <c r="N26" s="710"/>
      <c r="O26" s="712"/>
      <c r="P26" s="709">
        <v>39062</v>
      </c>
      <c r="Q26" s="710"/>
      <c r="R26" s="710"/>
      <c r="S26" s="710"/>
      <c r="T26" s="711"/>
      <c r="U26" s="699">
        <v>39100</v>
      </c>
      <c r="V26" s="700"/>
      <c r="W26" s="700"/>
      <c r="X26" s="700"/>
      <c r="Y26" s="700"/>
      <c r="Z26" s="714"/>
      <c r="AA26" s="699">
        <v>39125</v>
      </c>
      <c r="AB26" s="700"/>
      <c r="AC26" s="700"/>
      <c r="AD26" s="700"/>
      <c r="AE26" s="700"/>
      <c r="AF26" s="714"/>
      <c r="AG26" s="715" t="s">
        <v>153</v>
      </c>
      <c r="AH26" s="716"/>
      <c r="AI26" s="716"/>
      <c r="AJ26" s="716"/>
      <c r="AK26" s="716"/>
      <c r="AL26" s="717"/>
      <c r="AM26" s="715" t="s">
        <v>154</v>
      </c>
      <c r="AN26" s="716"/>
      <c r="AO26" s="716"/>
      <c r="AP26" s="716"/>
      <c r="AQ26" s="716"/>
      <c r="AR26" s="717"/>
      <c r="AS26" s="715" t="s">
        <v>155</v>
      </c>
      <c r="AT26" s="716"/>
      <c r="AU26" s="716"/>
      <c r="AV26" s="716"/>
      <c r="AW26" s="716"/>
      <c r="AX26" s="717"/>
      <c r="AY26" s="715" t="s">
        <v>156</v>
      </c>
      <c r="AZ26" s="716"/>
      <c r="BA26" s="716"/>
      <c r="BB26" s="716"/>
      <c r="BC26" s="716"/>
      <c r="BD26" s="717"/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2.75" hidden="1" customHeight="1">
      <c r="B27" s="693" t="s">
        <v>97</v>
      </c>
      <c r="C27" s="694"/>
      <c r="D27" s="694"/>
      <c r="E27" s="695"/>
      <c r="F27" s="693" t="s">
        <v>97</v>
      </c>
      <c r="G27" s="694"/>
      <c r="H27" s="694"/>
      <c r="I27" s="695"/>
      <c r="J27" s="255"/>
      <c r="K27" s="693" t="s">
        <v>97</v>
      </c>
      <c r="L27" s="694"/>
      <c r="M27" s="694"/>
      <c r="N27" s="694"/>
      <c r="O27" s="708"/>
      <c r="P27" s="693" t="s">
        <v>97</v>
      </c>
      <c r="Q27" s="694"/>
      <c r="R27" s="694"/>
      <c r="S27" s="695"/>
      <c r="T27" s="255"/>
      <c r="U27" s="693" t="s">
        <v>97</v>
      </c>
      <c r="V27" s="694"/>
      <c r="W27" s="694"/>
      <c r="X27" s="695"/>
      <c r="Y27" s="255"/>
      <c r="Z27" s="255"/>
      <c r="AA27" s="693" t="s">
        <v>97</v>
      </c>
      <c r="AB27" s="694"/>
      <c r="AC27" s="694"/>
      <c r="AD27" s="695"/>
      <c r="AE27" s="255"/>
      <c r="AF27" s="255"/>
      <c r="AG27" s="693" t="s">
        <v>97</v>
      </c>
      <c r="AH27" s="694"/>
      <c r="AI27" s="694"/>
      <c r="AJ27" s="695"/>
      <c r="AK27" s="255"/>
      <c r="AL27" s="255"/>
      <c r="AM27" s="693" t="s">
        <v>97</v>
      </c>
      <c r="AN27" s="694"/>
      <c r="AO27" s="694"/>
      <c r="AP27" s="695"/>
      <c r="AQ27" s="255"/>
      <c r="AR27" s="255"/>
      <c r="AS27" s="693" t="s">
        <v>97</v>
      </c>
      <c r="AT27" s="694"/>
      <c r="AU27" s="694"/>
      <c r="AV27" s="695"/>
      <c r="AW27" s="255"/>
      <c r="AX27" s="255"/>
      <c r="AY27" s="693" t="s">
        <v>97</v>
      </c>
      <c r="AZ27" s="694"/>
      <c r="BA27" s="694"/>
      <c r="BB27" s="695"/>
      <c r="BC27" s="255"/>
      <c r="BD27" s="255"/>
      <c r="BE27" s="195"/>
      <c r="BF27" s="696"/>
      <c r="BG27" s="696"/>
      <c r="BH27" s="696"/>
      <c r="BI27" s="696"/>
      <c r="BJ27" s="195"/>
      <c r="BK27" s="696"/>
      <c r="BL27" s="696"/>
      <c r="BM27" s="696"/>
      <c r="BN27" s="696"/>
    </row>
    <row r="28" spans="1:66" ht="12.75" customHeight="1">
      <c r="B28" s="693" t="s">
        <v>76</v>
      </c>
      <c r="C28" s="694"/>
      <c r="D28" s="694"/>
      <c r="E28" s="695"/>
      <c r="F28" s="693" t="s">
        <v>76</v>
      </c>
      <c r="G28" s="694"/>
      <c r="H28" s="694"/>
      <c r="I28" s="695"/>
      <c r="J28" s="697" t="s">
        <v>120</v>
      </c>
      <c r="K28" s="693" t="s">
        <v>76</v>
      </c>
      <c r="L28" s="694"/>
      <c r="M28" s="694"/>
      <c r="N28" s="695"/>
      <c r="O28" s="697" t="s">
        <v>120</v>
      </c>
      <c r="P28" s="693" t="s">
        <v>76</v>
      </c>
      <c r="Q28" s="694"/>
      <c r="R28" s="694"/>
      <c r="S28" s="695"/>
      <c r="T28" s="697" t="s">
        <v>120</v>
      </c>
      <c r="U28" s="693" t="s">
        <v>76</v>
      </c>
      <c r="V28" s="694"/>
      <c r="W28" s="694"/>
      <c r="X28" s="695"/>
      <c r="Y28" s="697" t="s">
        <v>120</v>
      </c>
      <c r="Z28" s="697" t="s">
        <v>119</v>
      </c>
      <c r="AA28" s="693" t="s">
        <v>76</v>
      </c>
      <c r="AB28" s="694"/>
      <c r="AC28" s="694"/>
      <c r="AD28" s="695"/>
      <c r="AE28" s="697" t="s">
        <v>120</v>
      </c>
      <c r="AF28" s="697" t="s">
        <v>121</v>
      </c>
      <c r="AG28" s="693" t="s">
        <v>76</v>
      </c>
      <c r="AH28" s="694"/>
      <c r="AI28" s="694"/>
      <c r="AJ28" s="695"/>
      <c r="AK28" s="697" t="s">
        <v>120</v>
      </c>
      <c r="AL28" s="697" t="s">
        <v>121</v>
      </c>
      <c r="AM28" s="693" t="s">
        <v>76</v>
      </c>
      <c r="AN28" s="694"/>
      <c r="AO28" s="694"/>
      <c r="AP28" s="695"/>
      <c r="AQ28" s="697" t="s">
        <v>120</v>
      </c>
      <c r="AR28" s="697" t="s">
        <v>121</v>
      </c>
      <c r="AS28" s="693" t="s">
        <v>76</v>
      </c>
      <c r="AT28" s="694"/>
      <c r="AU28" s="694"/>
      <c r="AV28" s="695"/>
      <c r="AW28" s="697" t="s">
        <v>120</v>
      </c>
      <c r="AX28" s="697" t="s">
        <v>121</v>
      </c>
      <c r="AY28" s="693" t="s">
        <v>76</v>
      </c>
      <c r="AZ28" s="694"/>
      <c r="BA28" s="694"/>
      <c r="BB28" s="695"/>
      <c r="BC28" s="697" t="s">
        <v>120</v>
      </c>
      <c r="BD28" s="697" t="s">
        <v>121</v>
      </c>
      <c r="BE28" s="195"/>
      <c r="BF28" s="696"/>
      <c r="BG28" s="696"/>
      <c r="BH28" s="696"/>
      <c r="BI28" s="696"/>
      <c r="BJ28" s="195"/>
      <c r="BK28" s="696"/>
      <c r="BL28" s="696"/>
      <c r="BM28" s="696"/>
      <c r="BN28" s="696"/>
    </row>
    <row r="29" spans="1:66">
      <c r="A29" s="218" t="s">
        <v>74</v>
      </c>
      <c r="B29" s="177" t="s">
        <v>71</v>
      </c>
      <c r="C29" s="177" t="s">
        <v>72</v>
      </c>
      <c r="D29" s="177" t="s">
        <v>73</v>
      </c>
      <c r="E29" s="218" t="s">
        <v>13</v>
      </c>
      <c r="F29" s="177" t="s">
        <v>71</v>
      </c>
      <c r="G29" s="177" t="s">
        <v>72</v>
      </c>
      <c r="H29" s="177" t="s">
        <v>73</v>
      </c>
      <c r="I29" s="190" t="s">
        <v>13</v>
      </c>
      <c r="J29" s="698"/>
      <c r="K29" s="177" t="s">
        <v>71</v>
      </c>
      <c r="L29" s="177" t="s">
        <v>72</v>
      </c>
      <c r="M29" s="177" t="s">
        <v>73</v>
      </c>
      <c r="N29" s="190" t="s">
        <v>13</v>
      </c>
      <c r="O29" s="698"/>
      <c r="P29" s="177" t="s">
        <v>71</v>
      </c>
      <c r="Q29" s="177" t="s">
        <v>72</v>
      </c>
      <c r="R29" s="177" t="s">
        <v>73</v>
      </c>
      <c r="S29" s="177" t="s">
        <v>13</v>
      </c>
      <c r="T29" s="698"/>
      <c r="U29" s="177" t="s">
        <v>71</v>
      </c>
      <c r="V29" s="177" t="s">
        <v>72</v>
      </c>
      <c r="W29" s="177" t="s">
        <v>73</v>
      </c>
      <c r="X29" s="177" t="s">
        <v>13</v>
      </c>
      <c r="Y29" s="698"/>
      <c r="Z29" s="698"/>
      <c r="AA29" s="177" t="s">
        <v>71</v>
      </c>
      <c r="AB29" s="177" t="s">
        <v>72</v>
      </c>
      <c r="AC29" s="177" t="s">
        <v>73</v>
      </c>
      <c r="AD29" s="177" t="s">
        <v>13</v>
      </c>
      <c r="AE29" s="698"/>
      <c r="AF29" s="698"/>
      <c r="AG29" s="177" t="s">
        <v>71</v>
      </c>
      <c r="AH29" s="177" t="s">
        <v>72</v>
      </c>
      <c r="AI29" s="177" t="s">
        <v>73</v>
      </c>
      <c r="AJ29" s="177" t="s">
        <v>13</v>
      </c>
      <c r="AK29" s="698"/>
      <c r="AL29" s="698"/>
      <c r="AM29" s="177" t="s">
        <v>71</v>
      </c>
      <c r="AN29" s="177" t="s">
        <v>72</v>
      </c>
      <c r="AO29" s="177" t="s">
        <v>73</v>
      </c>
      <c r="AP29" s="177" t="s">
        <v>13</v>
      </c>
      <c r="AQ29" s="698"/>
      <c r="AR29" s="698"/>
      <c r="AS29" s="177" t="s">
        <v>71</v>
      </c>
      <c r="AT29" s="177" t="s">
        <v>72</v>
      </c>
      <c r="AU29" s="177" t="s">
        <v>73</v>
      </c>
      <c r="AV29" s="177" t="s">
        <v>13</v>
      </c>
      <c r="AW29" s="698"/>
      <c r="AX29" s="698"/>
      <c r="AY29" s="177" t="s">
        <v>71</v>
      </c>
      <c r="AZ29" s="177" t="s">
        <v>72</v>
      </c>
      <c r="BA29" s="177" t="s">
        <v>73</v>
      </c>
      <c r="BB29" s="177" t="s">
        <v>13</v>
      </c>
      <c r="BC29" s="698"/>
      <c r="BD29" s="698"/>
      <c r="BE29" s="202"/>
      <c r="BF29" s="196"/>
      <c r="BG29" s="196"/>
      <c r="BH29" s="196"/>
      <c r="BI29" s="196"/>
      <c r="BJ29" s="202"/>
      <c r="BK29" s="196"/>
      <c r="BL29" s="196"/>
      <c r="BM29" s="196"/>
      <c r="BN29" s="196"/>
    </row>
    <row r="30" spans="1:66">
      <c r="A30" s="261" t="s">
        <v>2</v>
      </c>
      <c r="B30" s="179">
        <v>23</v>
      </c>
      <c r="C30" s="179">
        <v>15</v>
      </c>
      <c r="D30" s="179">
        <v>8</v>
      </c>
      <c r="E30" s="261">
        <f t="shared" ref="E30:E40" si="26">SUM(B30:D30)</f>
        <v>46</v>
      </c>
      <c r="F30" s="179">
        <v>23</v>
      </c>
      <c r="G30" s="179">
        <v>15</v>
      </c>
      <c r="H30" s="179">
        <v>8</v>
      </c>
      <c r="I30" s="261">
        <f t="shared" ref="I30:I40" si="27">SUM(F30:H30)</f>
        <v>46</v>
      </c>
      <c r="J30" s="262">
        <f t="shared" ref="J30:J41" si="28">I30-E30</f>
        <v>0</v>
      </c>
      <c r="K30" s="184">
        <v>24</v>
      </c>
      <c r="L30" s="179">
        <v>16</v>
      </c>
      <c r="M30" s="179">
        <v>7</v>
      </c>
      <c r="N30" s="359">
        <f t="shared" ref="N30:N40" si="29">SUM(K30:M30)</f>
        <v>47</v>
      </c>
      <c r="O30" s="256">
        <f t="shared" ref="O30:O41" si="30">N30-I30</f>
        <v>1</v>
      </c>
      <c r="P30" s="184">
        <v>24</v>
      </c>
      <c r="Q30" s="184">
        <v>16</v>
      </c>
      <c r="R30" s="184">
        <v>7</v>
      </c>
      <c r="S30" s="179">
        <f t="shared" ref="S30:S40" si="31">SUM(P30:R30)</f>
        <v>47</v>
      </c>
      <c r="T30" s="256">
        <f t="shared" ref="T30:T41" si="32">S30-N30</f>
        <v>0</v>
      </c>
      <c r="U30" s="184">
        <v>22</v>
      </c>
      <c r="V30" s="184">
        <v>15</v>
      </c>
      <c r="W30" s="184">
        <v>7</v>
      </c>
      <c r="X30" s="191">
        <f t="shared" ref="X30:X40" si="33">SUM(U30:W30)</f>
        <v>44</v>
      </c>
      <c r="Y30" s="256">
        <f t="shared" ref="Y30:Y41" si="34">X30-S30</f>
        <v>-3</v>
      </c>
      <c r="Z30" s="259">
        <f t="shared" ref="Z30:Z41" si="35">X30-$E30</f>
        <v>-2</v>
      </c>
      <c r="AA30" s="184">
        <v>20</v>
      </c>
      <c r="AB30" s="184">
        <v>16</v>
      </c>
      <c r="AC30" s="184">
        <v>6</v>
      </c>
      <c r="AD30" s="179">
        <f t="shared" ref="AD30:AD40" si="36">SUM(AA30:AC30)</f>
        <v>42</v>
      </c>
      <c r="AE30" s="256">
        <f t="shared" ref="AE30:AE41" si="37">AD30-X30</f>
        <v>-2</v>
      </c>
      <c r="AF30" s="259">
        <f t="shared" ref="AF30:AF41" si="38">AD30-$E30</f>
        <v>-4</v>
      </c>
      <c r="AG30" s="184">
        <v>20</v>
      </c>
      <c r="AH30" s="184">
        <v>16</v>
      </c>
      <c r="AI30" s="184">
        <v>6</v>
      </c>
      <c r="AJ30" s="179">
        <f t="shared" ref="AJ30:AJ40" si="39">SUM(AG30:AI30)</f>
        <v>42</v>
      </c>
      <c r="AK30" s="256">
        <f t="shared" ref="AK30:AK41" si="40">AJ30-AD30</f>
        <v>0</v>
      </c>
      <c r="AL30" s="259">
        <f t="shared" ref="AL30:AL41" si="41">AJ30-$E30</f>
        <v>-4</v>
      </c>
      <c r="AM30" s="184">
        <v>20</v>
      </c>
      <c r="AN30" s="179">
        <v>15</v>
      </c>
      <c r="AO30" s="179">
        <v>6</v>
      </c>
      <c r="AP30" s="179">
        <f t="shared" ref="AP30:AP39" si="42">SUM(AM30:AO30)</f>
        <v>41</v>
      </c>
      <c r="AQ30" s="256">
        <f t="shared" ref="AQ30:AQ41" si="43">AP30-AJ30</f>
        <v>-1</v>
      </c>
      <c r="AR30" s="259">
        <f t="shared" ref="AR30:AR41" si="44">AP30-$E30</f>
        <v>-5</v>
      </c>
      <c r="AS30" s="184">
        <v>20</v>
      </c>
      <c r="AT30" s="179">
        <v>14</v>
      </c>
      <c r="AU30" s="179">
        <v>6</v>
      </c>
      <c r="AV30" s="179">
        <f t="shared" ref="AV30:AV40" si="45">SUM(AS30:AU30)</f>
        <v>40</v>
      </c>
      <c r="AW30" s="256">
        <f t="shared" ref="AW30:AW41" si="46">AV30-AP30</f>
        <v>-1</v>
      </c>
      <c r="AX30" s="259">
        <f t="shared" ref="AX30:AX41" si="47">AV30-$E30</f>
        <v>-6</v>
      </c>
      <c r="AY30" s="184"/>
      <c r="AZ30" s="179"/>
      <c r="BA30" s="179"/>
      <c r="BB30" s="179">
        <f t="shared" ref="BB30:BB40" si="48">SUM(AY30:BA30)</f>
        <v>0</v>
      </c>
      <c r="BC30" s="256">
        <f t="shared" ref="BC30:BC41" si="49">BB30-AV30</f>
        <v>-40</v>
      </c>
      <c r="BD30" s="259">
        <f t="shared" ref="BD30:BD41" si="50">BB30-$E30</f>
        <v>-46</v>
      </c>
      <c r="BE30" s="203"/>
      <c r="BF30" s="195"/>
      <c r="BG30" s="195"/>
      <c r="BH30" s="195"/>
      <c r="BI30" s="195"/>
      <c r="BJ30" s="203"/>
      <c r="BK30" s="195"/>
      <c r="BL30" s="195"/>
      <c r="BM30" s="195"/>
      <c r="BN30" s="195"/>
    </row>
    <row r="31" spans="1:66">
      <c r="A31" s="266" t="s">
        <v>83</v>
      </c>
      <c r="B31" s="180">
        <v>40</v>
      </c>
      <c r="C31" s="180">
        <v>22</v>
      </c>
      <c r="D31" s="180">
        <v>13</v>
      </c>
      <c r="E31" s="266">
        <f t="shared" si="26"/>
        <v>75</v>
      </c>
      <c r="F31" s="180">
        <v>39</v>
      </c>
      <c r="G31" s="180">
        <v>24</v>
      </c>
      <c r="H31" s="180">
        <v>12</v>
      </c>
      <c r="I31" s="266">
        <f t="shared" si="27"/>
        <v>75</v>
      </c>
      <c r="J31" s="263">
        <f t="shared" si="28"/>
        <v>0</v>
      </c>
      <c r="K31" s="185">
        <v>38</v>
      </c>
      <c r="L31" s="180">
        <v>22</v>
      </c>
      <c r="M31" s="180">
        <v>12</v>
      </c>
      <c r="N31" s="360">
        <f t="shared" si="29"/>
        <v>72</v>
      </c>
      <c r="O31" s="269">
        <f t="shared" si="30"/>
        <v>-3</v>
      </c>
      <c r="P31" s="185">
        <v>38</v>
      </c>
      <c r="Q31" s="185">
        <v>22</v>
      </c>
      <c r="R31" s="185">
        <v>12</v>
      </c>
      <c r="S31" s="180">
        <f t="shared" si="31"/>
        <v>72</v>
      </c>
      <c r="T31" s="269">
        <f t="shared" si="32"/>
        <v>0</v>
      </c>
      <c r="U31" s="185">
        <v>39</v>
      </c>
      <c r="V31" s="185">
        <v>21</v>
      </c>
      <c r="W31" s="185">
        <v>12</v>
      </c>
      <c r="X31" s="192">
        <f t="shared" si="33"/>
        <v>72</v>
      </c>
      <c r="Y31" s="269">
        <f t="shared" si="34"/>
        <v>0</v>
      </c>
      <c r="Z31" s="259">
        <f t="shared" si="35"/>
        <v>-3</v>
      </c>
      <c r="AA31" s="185">
        <v>40</v>
      </c>
      <c r="AB31" s="185">
        <v>21</v>
      </c>
      <c r="AC31" s="185">
        <v>12</v>
      </c>
      <c r="AD31" s="180">
        <f t="shared" si="36"/>
        <v>73</v>
      </c>
      <c r="AE31" s="269">
        <f t="shared" si="37"/>
        <v>1</v>
      </c>
      <c r="AF31" s="259">
        <f t="shared" si="38"/>
        <v>-2</v>
      </c>
      <c r="AG31" s="185">
        <v>40</v>
      </c>
      <c r="AH31" s="185">
        <v>21</v>
      </c>
      <c r="AI31" s="185">
        <v>12</v>
      </c>
      <c r="AJ31" s="180">
        <f t="shared" si="39"/>
        <v>73</v>
      </c>
      <c r="AK31" s="269">
        <f t="shared" si="40"/>
        <v>0</v>
      </c>
      <c r="AL31" s="259">
        <f t="shared" si="41"/>
        <v>-2</v>
      </c>
      <c r="AM31" s="184">
        <v>40</v>
      </c>
      <c r="AN31" s="179">
        <v>21</v>
      </c>
      <c r="AO31" s="179">
        <v>12</v>
      </c>
      <c r="AP31" s="180">
        <f t="shared" si="42"/>
        <v>73</v>
      </c>
      <c r="AQ31" s="269">
        <f t="shared" si="43"/>
        <v>0</v>
      </c>
      <c r="AR31" s="259">
        <f t="shared" si="44"/>
        <v>-2</v>
      </c>
      <c r="AS31" s="184">
        <v>40</v>
      </c>
      <c r="AT31" s="179">
        <v>21</v>
      </c>
      <c r="AU31" s="179">
        <v>12</v>
      </c>
      <c r="AV31" s="180">
        <f t="shared" si="45"/>
        <v>73</v>
      </c>
      <c r="AW31" s="269">
        <f t="shared" si="46"/>
        <v>0</v>
      </c>
      <c r="AX31" s="259">
        <f t="shared" si="47"/>
        <v>-2</v>
      </c>
      <c r="AY31" s="184"/>
      <c r="AZ31" s="179"/>
      <c r="BA31" s="179"/>
      <c r="BB31" s="180">
        <f t="shared" si="48"/>
        <v>0</v>
      </c>
      <c r="BC31" s="269">
        <f t="shared" si="49"/>
        <v>-73</v>
      </c>
      <c r="BD31" s="259">
        <f t="shared" si="50"/>
        <v>-75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4</v>
      </c>
      <c r="B32" s="180">
        <v>29</v>
      </c>
      <c r="C32" s="180">
        <v>17</v>
      </c>
      <c r="D32" s="180">
        <v>17</v>
      </c>
      <c r="E32" s="266">
        <f t="shared" si="26"/>
        <v>63</v>
      </c>
      <c r="F32" s="180">
        <v>29</v>
      </c>
      <c r="G32" s="180">
        <v>17</v>
      </c>
      <c r="H32" s="180">
        <v>17</v>
      </c>
      <c r="I32" s="266">
        <f t="shared" si="27"/>
        <v>63</v>
      </c>
      <c r="J32" s="263">
        <f t="shared" si="28"/>
        <v>0</v>
      </c>
      <c r="K32" s="185">
        <v>30</v>
      </c>
      <c r="L32" s="180">
        <v>17</v>
      </c>
      <c r="M32" s="180">
        <v>17</v>
      </c>
      <c r="N32" s="360">
        <f t="shared" si="29"/>
        <v>64</v>
      </c>
      <c r="O32" s="269">
        <f t="shared" si="30"/>
        <v>1</v>
      </c>
      <c r="P32" s="185">
        <v>30</v>
      </c>
      <c r="Q32" s="185">
        <v>16</v>
      </c>
      <c r="R32" s="185">
        <v>16</v>
      </c>
      <c r="S32" s="180">
        <f t="shared" si="31"/>
        <v>62</v>
      </c>
      <c r="T32" s="269">
        <f t="shared" si="32"/>
        <v>-2</v>
      </c>
      <c r="U32" s="185">
        <v>31</v>
      </c>
      <c r="V32" s="185">
        <v>16</v>
      </c>
      <c r="W32" s="185">
        <v>16</v>
      </c>
      <c r="X32" s="192">
        <f t="shared" si="33"/>
        <v>63</v>
      </c>
      <c r="Y32" s="269">
        <f t="shared" si="34"/>
        <v>1</v>
      </c>
      <c r="Z32" s="259">
        <f t="shared" si="35"/>
        <v>0</v>
      </c>
      <c r="AA32" s="185">
        <v>29</v>
      </c>
      <c r="AB32" s="185">
        <v>16</v>
      </c>
      <c r="AC32" s="185">
        <v>15</v>
      </c>
      <c r="AD32" s="180">
        <f t="shared" si="36"/>
        <v>60</v>
      </c>
      <c r="AE32" s="269">
        <f t="shared" si="37"/>
        <v>-3</v>
      </c>
      <c r="AF32" s="259">
        <f t="shared" si="38"/>
        <v>-3</v>
      </c>
      <c r="AG32" s="185">
        <v>29</v>
      </c>
      <c r="AH32" s="185">
        <v>16</v>
      </c>
      <c r="AI32" s="185">
        <v>15</v>
      </c>
      <c r="AJ32" s="180">
        <f t="shared" si="39"/>
        <v>60</v>
      </c>
      <c r="AK32" s="269">
        <f t="shared" si="40"/>
        <v>0</v>
      </c>
      <c r="AL32" s="259">
        <f t="shared" si="41"/>
        <v>-3</v>
      </c>
      <c r="AM32" s="184">
        <v>29</v>
      </c>
      <c r="AN32" s="179">
        <v>15</v>
      </c>
      <c r="AO32" s="179">
        <v>16</v>
      </c>
      <c r="AP32" s="180">
        <f t="shared" si="42"/>
        <v>60</v>
      </c>
      <c r="AQ32" s="269">
        <f t="shared" si="43"/>
        <v>0</v>
      </c>
      <c r="AR32" s="259">
        <f t="shared" si="44"/>
        <v>-3</v>
      </c>
      <c r="AS32" s="184">
        <v>27</v>
      </c>
      <c r="AT32" s="179">
        <v>16</v>
      </c>
      <c r="AU32" s="179">
        <v>14</v>
      </c>
      <c r="AV32" s="180">
        <f t="shared" si="45"/>
        <v>57</v>
      </c>
      <c r="AW32" s="269">
        <f t="shared" si="46"/>
        <v>-3</v>
      </c>
      <c r="AX32" s="259">
        <f t="shared" si="47"/>
        <v>-6</v>
      </c>
      <c r="AY32" s="184"/>
      <c r="AZ32" s="179"/>
      <c r="BA32" s="179"/>
      <c r="BB32" s="180">
        <f t="shared" si="48"/>
        <v>0</v>
      </c>
      <c r="BC32" s="269">
        <f t="shared" si="49"/>
        <v>-57</v>
      </c>
      <c r="BD32" s="259">
        <f t="shared" si="50"/>
        <v>-63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5</v>
      </c>
      <c r="B33" s="180">
        <v>30</v>
      </c>
      <c r="C33" s="180">
        <v>21</v>
      </c>
      <c r="D33" s="180">
        <v>21</v>
      </c>
      <c r="E33" s="266">
        <f t="shared" si="26"/>
        <v>72</v>
      </c>
      <c r="F33" s="180">
        <v>30</v>
      </c>
      <c r="G33" s="180">
        <v>21</v>
      </c>
      <c r="H33" s="180">
        <v>21</v>
      </c>
      <c r="I33" s="266">
        <f t="shared" si="27"/>
        <v>72</v>
      </c>
      <c r="J33" s="263">
        <f t="shared" si="28"/>
        <v>0</v>
      </c>
      <c r="K33" s="185">
        <v>29</v>
      </c>
      <c r="L33" s="180">
        <v>21</v>
      </c>
      <c r="M33" s="180">
        <v>21</v>
      </c>
      <c r="N33" s="360">
        <f t="shared" si="29"/>
        <v>71</v>
      </c>
      <c r="O33" s="269">
        <f t="shared" si="30"/>
        <v>-1</v>
      </c>
      <c r="P33" s="185">
        <v>29</v>
      </c>
      <c r="Q33" s="185">
        <v>20</v>
      </c>
      <c r="R33" s="185">
        <v>21</v>
      </c>
      <c r="S33" s="180">
        <f t="shared" si="31"/>
        <v>70</v>
      </c>
      <c r="T33" s="269">
        <f t="shared" si="32"/>
        <v>-1</v>
      </c>
      <c r="U33" s="185">
        <v>29</v>
      </c>
      <c r="V33" s="185">
        <v>20</v>
      </c>
      <c r="W33" s="185">
        <v>20</v>
      </c>
      <c r="X33" s="192">
        <f t="shared" si="33"/>
        <v>69</v>
      </c>
      <c r="Y33" s="269">
        <f t="shared" si="34"/>
        <v>-1</v>
      </c>
      <c r="Z33" s="259">
        <f t="shared" si="35"/>
        <v>-3</v>
      </c>
      <c r="AA33" s="185">
        <v>28</v>
      </c>
      <c r="AB33" s="185">
        <v>17</v>
      </c>
      <c r="AC33" s="185">
        <v>20</v>
      </c>
      <c r="AD33" s="180">
        <f t="shared" si="36"/>
        <v>65</v>
      </c>
      <c r="AE33" s="269">
        <f t="shared" si="37"/>
        <v>-4</v>
      </c>
      <c r="AF33" s="259">
        <f t="shared" si="38"/>
        <v>-7</v>
      </c>
      <c r="AG33" s="185">
        <v>28</v>
      </c>
      <c r="AH33" s="185">
        <v>17</v>
      </c>
      <c r="AI33" s="185">
        <v>20</v>
      </c>
      <c r="AJ33" s="180">
        <f t="shared" si="39"/>
        <v>65</v>
      </c>
      <c r="AK33" s="269">
        <f t="shared" si="40"/>
        <v>0</v>
      </c>
      <c r="AL33" s="259">
        <f t="shared" si="41"/>
        <v>-7</v>
      </c>
      <c r="AM33" s="184">
        <v>28</v>
      </c>
      <c r="AN33" s="179">
        <v>17</v>
      </c>
      <c r="AO33" s="179">
        <v>20</v>
      </c>
      <c r="AP33" s="180">
        <f t="shared" si="42"/>
        <v>65</v>
      </c>
      <c r="AQ33" s="269">
        <f t="shared" si="43"/>
        <v>0</v>
      </c>
      <c r="AR33" s="259">
        <f t="shared" si="44"/>
        <v>-7</v>
      </c>
      <c r="AS33" s="184">
        <v>28</v>
      </c>
      <c r="AT33" s="179">
        <v>17</v>
      </c>
      <c r="AU33" s="179">
        <v>20</v>
      </c>
      <c r="AV33" s="180">
        <f t="shared" si="45"/>
        <v>65</v>
      </c>
      <c r="AW33" s="269">
        <f t="shared" si="46"/>
        <v>0</v>
      </c>
      <c r="AX33" s="259">
        <f t="shared" si="47"/>
        <v>-7</v>
      </c>
      <c r="AY33" s="184"/>
      <c r="AZ33" s="179"/>
      <c r="BA33" s="179"/>
      <c r="BB33" s="180">
        <f t="shared" si="48"/>
        <v>0</v>
      </c>
      <c r="BC33" s="269">
        <f t="shared" si="49"/>
        <v>-65</v>
      </c>
      <c r="BD33" s="259">
        <f t="shared" si="50"/>
        <v>-72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6</v>
      </c>
      <c r="B34" s="180">
        <v>27</v>
      </c>
      <c r="C34" s="180">
        <v>24</v>
      </c>
      <c r="D34" s="180">
        <v>26</v>
      </c>
      <c r="E34" s="266">
        <f t="shared" si="26"/>
        <v>77</v>
      </c>
      <c r="F34" s="180">
        <v>26</v>
      </c>
      <c r="G34" s="180">
        <v>24</v>
      </c>
      <c r="H34" s="180">
        <v>26</v>
      </c>
      <c r="I34" s="266">
        <f t="shared" si="27"/>
        <v>76</v>
      </c>
      <c r="J34" s="263">
        <f t="shared" si="28"/>
        <v>-1</v>
      </c>
      <c r="K34" s="185">
        <v>25</v>
      </c>
      <c r="L34" s="180">
        <v>23</v>
      </c>
      <c r="M34" s="180">
        <v>26</v>
      </c>
      <c r="N34" s="360">
        <f t="shared" si="29"/>
        <v>74</v>
      </c>
      <c r="O34" s="270">
        <f t="shared" si="30"/>
        <v>-2</v>
      </c>
      <c r="P34" s="185">
        <v>25</v>
      </c>
      <c r="Q34" s="185">
        <v>21</v>
      </c>
      <c r="R34" s="185">
        <v>26</v>
      </c>
      <c r="S34" s="180">
        <f t="shared" si="31"/>
        <v>72</v>
      </c>
      <c r="T34" s="270">
        <f t="shared" si="32"/>
        <v>-2</v>
      </c>
      <c r="U34" s="185">
        <v>25</v>
      </c>
      <c r="V34" s="185">
        <v>21</v>
      </c>
      <c r="W34" s="185">
        <v>26</v>
      </c>
      <c r="X34" s="192">
        <f t="shared" si="33"/>
        <v>72</v>
      </c>
      <c r="Y34" s="270">
        <f t="shared" si="34"/>
        <v>0</v>
      </c>
      <c r="Z34" s="260">
        <f t="shared" si="35"/>
        <v>-5</v>
      </c>
      <c r="AA34" s="185">
        <v>26</v>
      </c>
      <c r="AB34" s="185">
        <v>20</v>
      </c>
      <c r="AC34" s="185">
        <v>26</v>
      </c>
      <c r="AD34" s="180">
        <f t="shared" si="36"/>
        <v>72</v>
      </c>
      <c r="AE34" s="270">
        <f t="shared" si="37"/>
        <v>0</v>
      </c>
      <c r="AF34" s="260">
        <f t="shared" si="38"/>
        <v>-5</v>
      </c>
      <c r="AG34" s="185">
        <v>26</v>
      </c>
      <c r="AH34" s="185">
        <v>20</v>
      </c>
      <c r="AI34" s="185">
        <v>26</v>
      </c>
      <c r="AJ34" s="180">
        <f t="shared" si="39"/>
        <v>72</v>
      </c>
      <c r="AK34" s="270">
        <f t="shared" si="40"/>
        <v>0</v>
      </c>
      <c r="AL34" s="260">
        <f t="shared" si="41"/>
        <v>-5</v>
      </c>
      <c r="AM34" s="184">
        <v>26</v>
      </c>
      <c r="AN34" s="179">
        <v>20</v>
      </c>
      <c r="AO34" s="179">
        <v>26</v>
      </c>
      <c r="AP34" s="180">
        <f t="shared" si="42"/>
        <v>72</v>
      </c>
      <c r="AQ34" s="270">
        <f t="shared" si="43"/>
        <v>0</v>
      </c>
      <c r="AR34" s="260">
        <f t="shared" si="44"/>
        <v>-5</v>
      </c>
      <c r="AS34" s="184">
        <v>25</v>
      </c>
      <c r="AT34" s="179">
        <v>19</v>
      </c>
      <c r="AU34" s="179">
        <v>26</v>
      </c>
      <c r="AV34" s="180">
        <f t="shared" si="45"/>
        <v>70</v>
      </c>
      <c r="AW34" s="270">
        <f t="shared" si="46"/>
        <v>-2</v>
      </c>
      <c r="AX34" s="260">
        <f t="shared" si="47"/>
        <v>-7</v>
      </c>
      <c r="AY34" s="184"/>
      <c r="AZ34" s="179"/>
      <c r="BA34" s="179"/>
      <c r="BB34" s="180">
        <f t="shared" si="48"/>
        <v>0</v>
      </c>
      <c r="BC34" s="270">
        <f t="shared" si="49"/>
        <v>-70</v>
      </c>
      <c r="BD34" s="260">
        <f t="shared" si="50"/>
        <v>-77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7" t="s">
        <v>7</v>
      </c>
      <c r="B35" s="184">
        <v>14</v>
      </c>
      <c r="C35" s="179">
        <v>11</v>
      </c>
      <c r="D35" s="191">
        <v>9</v>
      </c>
      <c r="E35" s="267">
        <f t="shared" si="26"/>
        <v>34</v>
      </c>
      <c r="F35" s="184">
        <v>14</v>
      </c>
      <c r="G35" s="179">
        <v>11</v>
      </c>
      <c r="H35" s="178">
        <v>9</v>
      </c>
      <c r="I35" s="267">
        <f t="shared" si="27"/>
        <v>34</v>
      </c>
      <c r="J35" s="264">
        <f t="shared" si="28"/>
        <v>0</v>
      </c>
      <c r="K35" s="208">
        <v>15</v>
      </c>
      <c r="L35" s="178">
        <v>11</v>
      </c>
      <c r="M35" s="178">
        <v>9</v>
      </c>
      <c r="N35" s="267">
        <f t="shared" si="29"/>
        <v>35</v>
      </c>
      <c r="O35" s="269">
        <f t="shared" si="30"/>
        <v>1</v>
      </c>
      <c r="P35" s="208">
        <v>14</v>
      </c>
      <c r="Q35" s="208">
        <v>11</v>
      </c>
      <c r="R35" s="208">
        <v>9</v>
      </c>
      <c r="S35" s="178">
        <f t="shared" si="31"/>
        <v>34</v>
      </c>
      <c r="T35" s="269">
        <f t="shared" si="32"/>
        <v>-1</v>
      </c>
      <c r="U35" s="208">
        <v>12</v>
      </c>
      <c r="V35" s="208">
        <v>12</v>
      </c>
      <c r="W35" s="208">
        <v>9</v>
      </c>
      <c r="X35" s="178">
        <f t="shared" si="33"/>
        <v>33</v>
      </c>
      <c r="Y35" s="269">
        <f t="shared" si="34"/>
        <v>-1</v>
      </c>
      <c r="Z35" s="276">
        <f t="shared" si="35"/>
        <v>-1</v>
      </c>
      <c r="AA35" s="208">
        <v>10</v>
      </c>
      <c r="AB35" s="208">
        <v>11</v>
      </c>
      <c r="AC35" s="208">
        <v>9</v>
      </c>
      <c r="AD35" s="178">
        <f t="shared" si="36"/>
        <v>30</v>
      </c>
      <c r="AE35" s="269">
        <f t="shared" si="37"/>
        <v>-3</v>
      </c>
      <c r="AF35" s="276">
        <f t="shared" si="38"/>
        <v>-4</v>
      </c>
      <c r="AG35" s="208">
        <v>10</v>
      </c>
      <c r="AH35" s="208">
        <v>11</v>
      </c>
      <c r="AI35" s="208">
        <v>9</v>
      </c>
      <c r="AJ35" s="178">
        <f t="shared" si="39"/>
        <v>30</v>
      </c>
      <c r="AK35" s="269">
        <f t="shared" si="40"/>
        <v>0</v>
      </c>
      <c r="AL35" s="276">
        <f t="shared" si="41"/>
        <v>-4</v>
      </c>
      <c r="AM35" s="184">
        <v>10</v>
      </c>
      <c r="AN35" s="179">
        <v>11</v>
      </c>
      <c r="AO35" s="179">
        <v>9</v>
      </c>
      <c r="AP35" s="178">
        <f t="shared" si="42"/>
        <v>30</v>
      </c>
      <c r="AQ35" s="269">
        <f t="shared" si="43"/>
        <v>0</v>
      </c>
      <c r="AR35" s="276">
        <f t="shared" si="44"/>
        <v>-4</v>
      </c>
      <c r="AS35" s="184">
        <v>10</v>
      </c>
      <c r="AT35" s="179">
        <v>11</v>
      </c>
      <c r="AU35" s="179">
        <v>9</v>
      </c>
      <c r="AV35" s="178">
        <f t="shared" si="45"/>
        <v>30</v>
      </c>
      <c r="AW35" s="269">
        <f t="shared" si="46"/>
        <v>0</v>
      </c>
      <c r="AX35" s="276">
        <f t="shared" si="47"/>
        <v>-4</v>
      </c>
      <c r="AY35" s="184"/>
      <c r="AZ35" s="179"/>
      <c r="BA35" s="179"/>
      <c r="BB35" s="178">
        <f t="shared" si="48"/>
        <v>0</v>
      </c>
      <c r="BC35" s="269">
        <f t="shared" si="49"/>
        <v>-30</v>
      </c>
      <c r="BD35" s="276">
        <f t="shared" si="50"/>
        <v>-34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6" t="s">
        <v>8</v>
      </c>
      <c r="B36" s="179">
        <v>97</v>
      </c>
      <c r="C36" s="179">
        <v>48</v>
      </c>
      <c r="D36" s="179">
        <v>40</v>
      </c>
      <c r="E36" s="266">
        <f t="shared" si="26"/>
        <v>185</v>
      </c>
      <c r="F36" s="179">
        <v>97</v>
      </c>
      <c r="G36" s="179">
        <v>46</v>
      </c>
      <c r="H36" s="180">
        <v>41</v>
      </c>
      <c r="I36" s="266">
        <f t="shared" si="27"/>
        <v>184</v>
      </c>
      <c r="J36" s="263">
        <f t="shared" si="28"/>
        <v>-1</v>
      </c>
      <c r="K36" s="185">
        <v>93</v>
      </c>
      <c r="L36" s="180">
        <v>46</v>
      </c>
      <c r="M36" s="180">
        <v>40</v>
      </c>
      <c r="N36" s="360">
        <f t="shared" si="29"/>
        <v>179</v>
      </c>
      <c r="O36" s="256">
        <f t="shared" si="30"/>
        <v>-5</v>
      </c>
      <c r="P36" s="185">
        <v>90</v>
      </c>
      <c r="Q36" s="185">
        <v>46</v>
      </c>
      <c r="R36" s="185">
        <v>40</v>
      </c>
      <c r="S36" s="180">
        <f t="shared" si="31"/>
        <v>176</v>
      </c>
      <c r="T36" s="256">
        <f t="shared" si="32"/>
        <v>-3</v>
      </c>
      <c r="U36" s="185">
        <v>89</v>
      </c>
      <c r="V36" s="185">
        <v>44</v>
      </c>
      <c r="W36" s="185">
        <v>40</v>
      </c>
      <c r="X36" s="192">
        <f t="shared" si="33"/>
        <v>173</v>
      </c>
      <c r="Y36" s="256">
        <f t="shared" si="34"/>
        <v>-3</v>
      </c>
      <c r="Z36" s="259">
        <f t="shared" si="35"/>
        <v>-12</v>
      </c>
      <c r="AA36" s="185">
        <v>89</v>
      </c>
      <c r="AB36" s="185">
        <v>43</v>
      </c>
      <c r="AC36" s="185">
        <v>39</v>
      </c>
      <c r="AD36" s="180">
        <f t="shared" si="36"/>
        <v>171</v>
      </c>
      <c r="AE36" s="256">
        <f t="shared" si="37"/>
        <v>-2</v>
      </c>
      <c r="AF36" s="259">
        <f t="shared" si="38"/>
        <v>-14</v>
      </c>
      <c r="AG36" s="185">
        <v>89</v>
      </c>
      <c r="AH36" s="185">
        <v>43</v>
      </c>
      <c r="AI36" s="185">
        <v>39</v>
      </c>
      <c r="AJ36" s="180">
        <f t="shared" si="39"/>
        <v>171</v>
      </c>
      <c r="AK36" s="256">
        <f t="shared" si="40"/>
        <v>0</v>
      </c>
      <c r="AL36" s="259">
        <f t="shared" si="41"/>
        <v>-14</v>
      </c>
      <c r="AM36" s="184">
        <v>88</v>
      </c>
      <c r="AN36" s="179">
        <v>43</v>
      </c>
      <c r="AO36" s="179">
        <v>38</v>
      </c>
      <c r="AP36" s="180">
        <f t="shared" si="42"/>
        <v>169</v>
      </c>
      <c r="AQ36" s="256">
        <f t="shared" si="43"/>
        <v>-2</v>
      </c>
      <c r="AR36" s="259">
        <f t="shared" si="44"/>
        <v>-16</v>
      </c>
      <c r="AS36" s="184">
        <v>83</v>
      </c>
      <c r="AT36" s="179">
        <v>42</v>
      </c>
      <c r="AU36" s="179">
        <v>38</v>
      </c>
      <c r="AV36" s="180">
        <f t="shared" si="45"/>
        <v>163</v>
      </c>
      <c r="AW36" s="256">
        <f t="shared" si="46"/>
        <v>-6</v>
      </c>
      <c r="AX36" s="259">
        <f t="shared" si="47"/>
        <v>-22</v>
      </c>
      <c r="AY36" s="184"/>
      <c r="AZ36" s="179"/>
      <c r="BA36" s="179"/>
      <c r="BB36" s="180">
        <f t="shared" si="48"/>
        <v>0</v>
      </c>
      <c r="BC36" s="256">
        <f t="shared" si="49"/>
        <v>-163</v>
      </c>
      <c r="BD36" s="259">
        <f t="shared" si="50"/>
        <v>-185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9</v>
      </c>
      <c r="B37" s="180">
        <v>46</v>
      </c>
      <c r="C37" s="180">
        <v>26</v>
      </c>
      <c r="D37" s="180">
        <v>16</v>
      </c>
      <c r="E37" s="266">
        <f t="shared" si="26"/>
        <v>88</v>
      </c>
      <c r="F37" s="180">
        <v>46</v>
      </c>
      <c r="G37" s="180">
        <v>25</v>
      </c>
      <c r="H37" s="180">
        <v>16</v>
      </c>
      <c r="I37" s="266">
        <f t="shared" si="27"/>
        <v>87</v>
      </c>
      <c r="J37" s="263">
        <f t="shared" si="28"/>
        <v>-1</v>
      </c>
      <c r="K37" s="185">
        <v>45</v>
      </c>
      <c r="L37" s="180">
        <v>25</v>
      </c>
      <c r="M37" s="180">
        <v>16</v>
      </c>
      <c r="N37" s="360">
        <f t="shared" si="29"/>
        <v>86</v>
      </c>
      <c r="O37" s="269">
        <f t="shared" si="30"/>
        <v>-1</v>
      </c>
      <c r="P37" s="185">
        <v>45</v>
      </c>
      <c r="Q37" s="185">
        <v>25</v>
      </c>
      <c r="R37" s="185">
        <v>16</v>
      </c>
      <c r="S37" s="180">
        <f t="shared" si="31"/>
        <v>86</v>
      </c>
      <c r="T37" s="269">
        <f t="shared" si="32"/>
        <v>0</v>
      </c>
      <c r="U37" s="185">
        <v>44</v>
      </c>
      <c r="V37" s="185">
        <v>24</v>
      </c>
      <c r="W37" s="185">
        <v>16</v>
      </c>
      <c r="X37" s="192">
        <f t="shared" si="33"/>
        <v>84</v>
      </c>
      <c r="Y37" s="269">
        <f t="shared" si="34"/>
        <v>-2</v>
      </c>
      <c r="Z37" s="259">
        <f t="shared" si="35"/>
        <v>-4</v>
      </c>
      <c r="AA37" s="185">
        <v>43</v>
      </c>
      <c r="AB37" s="185">
        <v>23</v>
      </c>
      <c r="AC37" s="185">
        <v>16</v>
      </c>
      <c r="AD37" s="180">
        <f t="shared" si="36"/>
        <v>82</v>
      </c>
      <c r="AE37" s="269">
        <f t="shared" si="37"/>
        <v>-2</v>
      </c>
      <c r="AF37" s="259">
        <f t="shared" si="38"/>
        <v>-6</v>
      </c>
      <c r="AG37" s="185">
        <v>43</v>
      </c>
      <c r="AH37" s="185">
        <v>23</v>
      </c>
      <c r="AI37" s="185">
        <v>16</v>
      </c>
      <c r="AJ37" s="180">
        <f t="shared" si="39"/>
        <v>82</v>
      </c>
      <c r="AK37" s="269">
        <f t="shared" si="40"/>
        <v>0</v>
      </c>
      <c r="AL37" s="259">
        <f t="shared" si="41"/>
        <v>-6</v>
      </c>
      <c r="AM37" s="184">
        <v>42</v>
      </c>
      <c r="AN37" s="179">
        <v>23</v>
      </c>
      <c r="AO37" s="179">
        <v>16</v>
      </c>
      <c r="AP37" s="180">
        <f t="shared" si="42"/>
        <v>81</v>
      </c>
      <c r="AQ37" s="269">
        <f t="shared" si="43"/>
        <v>-1</v>
      </c>
      <c r="AR37" s="259">
        <f t="shared" si="44"/>
        <v>-7</v>
      </c>
      <c r="AS37" s="184">
        <v>41</v>
      </c>
      <c r="AT37" s="179">
        <v>23</v>
      </c>
      <c r="AU37" s="179">
        <v>16</v>
      </c>
      <c r="AV37" s="180">
        <f t="shared" si="45"/>
        <v>80</v>
      </c>
      <c r="AW37" s="269">
        <f t="shared" si="46"/>
        <v>-1</v>
      </c>
      <c r="AX37" s="259">
        <f t="shared" si="47"/>
        <v>-8</v>
      </c>
      <c r="AY37" s="184"/>
      <c r="AZ37" s="179"/>
      <c r="BA37" s="179"/>
      <c r="BB37" s="180">
        <f t="shared" si="48"/>
        <v>0</v>
      </c>
      <c r="BC37" s="269">
        <f t="shared" si="49"/>
        <v>-80</v>
      </c>
      <c r="BD37" s="259">
        <f t="shared" si="50"/>
        <v>-88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10</v>
      </c>
      <c r="B38" s="180">
        <v>30</v>
      </c>
      <c r="C38" s="180">
        <v>25</v>
      </c>
      <c r="D38" s="180">
        <v>9</v>
      </c>
      <c r="E38" s="266">
        <f t="shared" si="26"/>
        <v>64</v>
      </c>
      <c r="F38" s="180">
        <v>28</v>
      </c>
      <c r="G38" s="180">
        <v>25</v>
      </c>
      <c r="H38" s="180">
        <v>9</v>
      </c>
      <c r="I38" s="266">
        <f t="shared" si="27"/>
        <v>62</v>
      </c>
      <c r="J38" s="263">
        <f t="shared" si="28"/>
        <v>-2</v>
      </c>
      <c r="K38" s="185">
        <v>28</v>
      </c>
      <c r="L38" s="180">
        <v>26</v>
      </c>
      <c r="M38" s="180">
        <v>9</v>
      </c>
      <c r="N38" s="360">
        <f t="shared" si="29"/>
        <v>63</v>
      </c>
      <c r="O38" s="269">
        <f t="shared" si="30"/>
        <v>1</v>
      </c>
      <c r="P38" s="185">
        <v>27</v>
      </c>
      <c r="Q38" s="185">
        <v>26</v>
      </c>
      <c r="R38" s="185">
        <v>9</v>
      </c>
      <c r="S38" s="180">
        <f t="shared" si="31"/>
        <v>62</v>
      </c>
      <c r="T38" s="269">
        <f t="shared" si="32"/>
        <v>-1</v>
      </c>
      <c r="U38" s="185">
        <v>27</v>
      </c>
      <c r="V38" s="185">
        <v>26</v>
      </c>
      <c r="W38" s="185">
        <v>10</v>
      </c>
      <c r="X38" s="192">
        <f t="shared" si="33"/>
        <v>63</v>
      </c>
      <c r="Y38" s="269">
        <f t="shared" si="34"/>
        <v>1</v>
      </c>
      <c r="Z38" s="259">
        <f t="shared" si="35"/>
        <v>-1</v>
      </c>
      <c r="AA38" s="185">
        <v>28</v>
      </c>
      <c r="AB38" s="185">
        <v>25</v>
      </c>
      <c r="AC38" s="185">
        <v>10</v>
      </c>
      <c r="AD38" s="180">
        <f t="shared" si="36"/>
        <v>63</v>
      </c>
      <c r="AE38" s="269">
        <f t="shared" si="37"/>
        <v>0</v>
      </c>
      <c r="AF38" s="259">
        <f t="shared" si="38"/>
        <v>-1</v>
      </c>
      <c r="AG38" s="185">
        <v>28</v>
      </c>
      <c r="AH38" s="185">
        <v>25</v>
      </c>
      <c r="AI38" s="185">
        <v>10</v>
      </c>
      <c r="AJ38" s="180">
        <f t="shared" si="39"/>
        <v>63</v>
      </c>
      <c r="AK38" s="269">
        <f t="shared" si="40"/>
        <v>0</v>
      </c>
      <c r="AL38" s="259">
        <f t="shared" si="41"/>
        <v>-1</v>
      </c>
      <c r="AM38" s="184">
        <v>28</v>
      </c>
      <c r="AN38" s="179">
        <v>24</v>
      </c>
      <c r="AO38" s="179">
        <v>10</v>
      </c>
      <c r="AP38" s="180">
        <f t="shared" si="42"/>
        <v>62</v>
      </c>
      <c r="AQ38" s="269">
        <f t="shared" si="43"/>
        <v>-1</v>
      </c>
      <c r="AR38" s="259">
        <f t="shared" si="44"/>
        <v>-2</v>
      </c>
      <c r="AS38" s="184">
        <v>28</v>
      </c>
      <c r="AT38" s="179">
        <v>25</v>
      </c>
      <c r="AU38" s="179">
        <v>10</v>
      </c>
      <c r="AV38" s="180">
        <f t="shared" si="45"/>
        <v>63</v>
      </c>
      <c r="AW38" s="269">
        <f t="shared" si="46"/>
        <v>1</v>
      </c>
      <c r="AX38" s="259">
        <f t="shared" si="47"/>
        <v>-1</v>
      </c>
      <c r="AY38" s="184"/>
      <c r="AZ38" s="179"/>
      <c r="BA38" s="179"/>
      <c r="BB38" s="180">
        <f t="shared" si="48"/>
        <v>0</v>
      </c>
      <c r="BC38" s="269">
        <f t="shared" si="49"/>
        <v>-63</v>
      </c>
      <c r="BD38" s="259">
        <f t="shared" si="50"/>
        <v>-64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25</v>
      </c>
      <c r="B39" s="180">
        <v>18</v>
      </c>
      <c r="C39" s="180">
        <v>10</v>
      </c>
      <c r="D39" s="180">
        <v>12</v>
      </c>
      <c r="E39" s="266">
        <f t="shared" si="26"/>
        <v>40</v>
      </c>
      <c r="F39" s="180">
        <v>18</v>
      </c>
      <c r="G39" s="180">
        <v>10</v>
      </c>
      <c r="H39" s="180">
        <v>12</v>
      </c>
      <c r="I39" s="266">
        <f t="shared" si="27"/>
        <v>40</v>
      </c>
      <c r="J39" s="263">
        <f t="shared" si="28"/>
        <v>0</v>
      </c>
      <c r="K39" s="185">
        <v>17</v>
      </c>
      <c r="L39" s="180">
        <v>10</v>
      </c>
      <c r="M39" s="180">
        <v>12</v>
      </c>
      <c r="N39" s="360">
        <f t="shared" si="29"/>
        <v>39</v>
      </c>
      <c r="O39" s="269">
        <f t="shared" si="30"/>
        <v>-1</v>
      </c>
      <c r="P39" s="185">
        <v>17</v>
      </c>
      <c r="Q39" s="185">
        <v>10</v>
      </c>
      <c r="R39" s="185">
        <v>12</v>
      </c>
      <c r="S39" s="180">
        <f t="shared" si="31"/>
        <v>39</v>
      </c>
      <c r="T39" s="269">
        <f t="shared" si="32"/>
        <v>0</v>
      </c>
      <c r="U39" s="185">
        <v>17</v>
      </c>
      <c r="V39" s="185">
        <v>8</v>
      </c>
      <c r="W39" s="185">
        <v>12</v>
      </c>
      <c r="X39" s="192">
        <f t="shared" si="33"/>
        <v>37</v>
      </c>
      <c r="Y39" s="269">
        <f t="shared" si="34"/>
        <v>-2</v>
      </c>
      <c r="Z39" s="259">
        <f t="shared" si="35"/>
        <v>-3</v>
      </c>
      <c r="AA39" s="185">
        <v>18</v>
      </c>
      <c r="AB39" s="185">
        <v>6</v>
      </c>
      <c r="AC39" s="185">
        <v>11</v>
      </c>
      <c r="AD39" s="180">
        <f t="shared" si="36"/>
        <v>35</v>
      </c>
      <c r="AE39" s="269">
        <f t="shared" si="37"/>
        <v>-2</v>
      </c>
      <c r="AF39" s="259">
        <f t="shared" si="38"/>
        <v>-5</v>
      </c>
      <c r="AG39" s="185">
        <v>18</v>
      </c>
      <c r="AH39" s="185">
        <v>6</v>
      </c>
      <c r="AI39" s="185">
        <v>11</v>
      </c>
      <c r="AJ39" s="180">
        <f t="shared" si="39"/>
        <v>35</v>
      </c>
      <c r="AK39" s="269">
        <f t="shared" si="40"/>
        <v>0</v>
      </c>
      <c r="AL39" s="259">
        <f t="shared" si="41"/>
        <v>-5</v>
      </c>
      <c r="AM39" s="184">
        <v>18</v>
      </c>
      <c r="AN39" s="179">
        <v>6</v>
      </c>
      <c r="AO39" s="179">
        <v>11</v>
      </c>
      <c r="AP39" s="180">
        <f t="shared" si="42"/>
        <v>35</v>
      </c>
      <c r="AQ39" s="269">
        <f t="shared" si="43"/>
        <v>0</v>
      </c>
      <c r="AR39" s="259">
        <f t="shared" si="44"/>
        <v>-5</v>
      </c>
      <c r="AS39" s="184">
        <v>18</v>
      </c>
      <c r="AT39" s="179">
        <v>6</v>
      </c>
      <c r="AU39" s="179">
        <v>11</v>
      </c>
      <c r="AV39" s="180">
        <f t="shared" si="45"/>
        <v>35</v>
      </c>
      <c r="AW39" s="269">
        <f t="shared" si="46"/>
        <v>0</v>
      </c>
      <c r="AX39" s="259">
        <f t="shared" si="47"/>
        <v>-5</v>
      </c>
      <c r="AY39" s="184"/>
      <c r="AZ39" s="179"/>
      <c r="BA39" s="179"/>
      <c r="BB39" s="180">
        <f t="shared" si="48"/>
        <v>0</v>
      </c>
      <c r="BC39" s="269">
        <f t="shared" si="49"/>
        <v>-35</v>
      </c>
      <c r="BD39" s="259">
        <f t="shared" si="50"/>
        <v>-40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8" t="s">
        <v>11</v>
      </c>
      <c r="B40" s="180">
        <v>46</v>
      </c>
      <c r="C40" s="180">
        <v>22</v>
      </c>
      <c r="D40" s="180">
        <v>16</v>
      </c>
      <c r="E40" s="268">
        <f t="shared" si="26"/>
        <v>84</v>
      </c>
      <c r="F40" s="180">
        <v>46</v>
      </c>
      <c r="G40" s="180">
        <v>22</v>
      </c>
      <c r="H40" s="181">
        <v>16</v>
      </c>
      <c r="I40" s="268">
        <f t="shared" si="27"/>
        <v>84</v>
      </c>
      <c r="J40" s="265">
        <f t="shared" si="28"/>
        <v>0</v>
      </c>
      <c r="K40" s="186">
        <v>41</v>
      </c>
      <c r="L40" s="181">
        <v>22</v>
      </c>
      <c r="M40" s="181">
        <v>16</v>
      </c>
      <c r="N40" s="361">
        <f t="shared" si="29"/>
        <v>79</v>
      </c>
      <c r="O40" s="270">
        <f t="shared" si="30"/>
        <v>-5</v>
      </c>
      <c r="P40" s="186">
        <v>41</v>
      </c>
      <c r="Q40" s="186">
        <v>23</v>
      </c>
      <c r="R40" s="186">
        <v>16</v>
      </c>
      <c r="S40" s="181">
        <f t="shared" si="31"/>
        <v>80</v>
      </c>
      <c r="T40" s="270">
        <f t="shared" si="32"/>
        <v>1</v>
      </c>
      <c r="U40" s="186">
        <v>41</v>
      </c>
      <c r="V40" s="186">
        <v>23</v>
      </c>
      <c r="W40" s="186">
        <v>16</v>
      </c>
      <c r="X40" s="193">
        <f t="shared" si="33"/>
        <v>80</v>
      </c>
      <c r="Y40" s="270">
        <f t="shared" si="34"/>
        <v>0</v>
      </c>
      <c r="Z40" s="260">
        <f t="shared" si="35"/>
        <v>-4</v>
      </c>
      <c r="AA40" s="186">
        <v>43</v>
      </c>
      <c r="AB40" s="186">
        <v>22</v>
      </c>
      <c r="AC40" s="186">
        <v>16</v>
      </c>
      <c r="AD40" s="181">
        <f t="shared" si="36"/>
        <v>81</v>
      </c>
      <c r="AE40" s="270">
        <f t="shared" si="37"/>
        <v>1</v>
      </c>
      <c r="AF40" s="260">
        <f t="shared" si="38"/>
        <v>-3</v>
      </c>
      <c r="AG40" s="186">
        <v>43</v>
      </c>
      <c r="AH40" s="186">
        <v>22</v>
      </c>
      <c r="AI40" s="186">
        <v>16</v>
      </c>
      <c r="AJ40" s="181">
        <f t="shared" si="39"/>
        <v>81</v>
      </c>
      <c r="AK40" s="270">
        <f t="shared" si="40"/>
        <v>0</v>
      </c>
      <c r="AL40" s="260">
        <f t="shared" si="41"/>
        <v>-3</v>
      </c>
      <c r="AM40" s="184">
        <v>45</v>
      </c>
      <c r="AN40" s="179">
        <v>22</v>
      </c>
      <c r="AO40" s="179">
        <v>16</v>
      </c>
      <c r="AP40" s="181">
        <v>86</v>
      </c>
      <c r="AQ40" s="270">
        <f t="shared" si="43"/>
        <v>5</v>
      </c>
      <c r="AR40" s="260">
        <f t="shared" si="44"/>
        <v>2</v>
      </c>
      <c r="AS40" s="184">
        <v>46</v>
      </c>
      <c r="AT40" s="179">
        <v>22</v>
      </c>
      <c r="AU40" s="179">
        <v>16</v>
      </c>
      <c r="AV40" s="181">
        <f t="shared" si="45"/>
        <v>84</v>
      </c>
      <c r="AW40" s="270">
        <f t="shared" si="46"/>
        <v>-2</v>
      </c>
      <c r="AX40" s="260">
        <f t="shared" si="47"/>
        <v>0</v>
      </c>
      <c r="AY40" s="184"/>
      <c r="AZ40" s="179"/>
      <c r="BA40" s="179"/>
      <c r="BB40" s="181">
        <f t="shared" si="48"/>
        <v>0</v>
      </c>
      <c r="BC40" s="270">
        <f t="shared" si="49"/>
        <v>-84</v>
      </c>
      <c r="BD40" s="260">
        <f t="shared" si="50"/>
        <v>-84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 ht="14.4" thickBot="1">
      <c r="A41" s="188" t="s">
        <v>75</v>
      </c>
      <c r="B41" s="207">
        <f t="shared" ref="B41:I41" si="51">SUM(B30:B40)</f>
        <v>400</v>
      </c>
      <c r="C41" s="207">
        <f t="shared" si="51"/>
        <v>241</v>
      </c>
      <c r="D41" s="207">
        <f t="shared" si="51"/>
        <v>187</v>
      </c>
      <c r="E41" s="220">
        <f t="shared" si="51"/>
        <v>828</v>
      </c>
      <c r="F41" s="207">
        <f t="shared" si="51"/>
        <v>396</v>
      </c>
      <c r="G41" s="207">
        <f t="shared" si="51"/>
        <v>240</v>
      </c>
      <c r="H41" s="207">
        <f t="shared" si="51"/>
        <v>187</v>
      </c>
      <c r="I41" s="220">
        <f t="shared" si="51"/>
        <v>823</v>
      </c>
      <c r="J41" s="257">
        <f t="shared" si="28"/>
        <v>-5</v>
      </c>
      <c r="K41" s="207">
        <f>SUM(K30:K40)</f>
        <v>385</v>
      </c>
      <c r="L41" s="207">
        <f>SUM(L30:L40)</f>
        <v>239</v>
      </c>
      <c r="M41" s="207">
        <f>SUM(M30:M40)</f>
        <v>185</v>
      </c>
      <c r="N41" s="220">
        <f>SUM(N30:N40)</f>
        <v>809</v>
      </c>
      <c r="O41" s="271">
        <f t="shared" si="30"/>
        <v>-14</v>
      </c>
      <c r="P41" s="207">
        <f>SUM(P30:P40)</f>
        <v>380</v>
      </c>
      <c r="Q41" s="207">
        <f>SUM(Q30:Q40)</f>
        <v>236</v>
      </c>
      <c r="R41" s="207">
        <f>SUM(R30:R40)</f>
        <v>184</v>
      </c>
      <c r="S41" s="220">
        <f>SUM(S30:S40)</f>
        <v>800</v>
      </c>
      <c r="T41" s="271">
        <f t="shared" si="32"/>
        <v>-9</v>
      </c>
      <c r="U41" s="207">
        <f>SUM(U30:U40)</f>
        <v>376</v>
      </c>
      <c r="V41" s="207">
        <f>SUM(V30:V40)</f>
        <v>230</v>
      </c>
      <c r="W41" s="207">
        <f>SUM(W30:W40)</f>
        <v>184</v>
      </c>
      <c r="X41" s="220">
        <f>SUM(X30:X40)</f>
        <v>790</v>
      </c>
      <c r="Y41" s="271">
        <f t="shared" si="34"/>
        <v>-10</v>
      </c>
      <c r="Z41" s="271">
        <f t="shared" si="35"/>
        <v>-38</v>
      </c>
      <c r="AA41" s="207">
        <f>SUM(AA30:AA40)</f>
        <v>374</v>
      </c>
      <c r="AB41" s="207">
        <f>SUM(AB30:AB40)</f>
        <v>220</v>
      </c>
      <c r="AC41" s="207">
        <f>SUM(AC30:AC40)</f>
        <v>180</v>
      </c>
      <c r="AD41" s="220">
        <f>SUM(AD30:AD40)</f>
        <v>774</v>
      </c>
      <c r="AE41" s="271">
        <f t="shared" si="37"/>
        <v>-16</v>
      </c>
      <c r="AF41" s="271">
        <f t="shared" si="38"/>
        <v>-54</v>
      </c>
      <c r="AG41" s="207">
        <f>SUM(AG30:AG40)</f>
        <v>374</v>
      </c>
      <c r="AH41" s="207">
        <f>SUM(AH30:AH40)</f>
        <v>220</v>
      </c>
      <c r="AI41" s="207">
        <f>SUM(AI30:AI40)</f>
        <v>180</v>
      </c>
      <c r="AJ41" s="220">
        <f>SUM(AJ30:AJ40)</f>
        <v>774</v>
      </c>
      <c r="AK41" s="271">
        <f t="shared" si="40"/>
        <v>0</v>
      </c>
      <c r="AL41" s="271">
        <f t="shared" si="41"/>
        <v>-54</v>
      </c>
      <c r="AM41" s="207">
        <f>SUM(AM30:AM40)</f>
        <v>374</v>
      </c>
      <c r="AN41" s="207">
        <f>SUM(AN30:AN40)</f>
        <v>217</v>
      </c>
      <c r="AO41" s="207">
        <f>SUM(AO30:AO40)</f>
        <v>180</v>
      </c>
      <c r="AP41" s="220">
        <f>SUM(AP30:AP40)</f>
        <v>774</v>
      </c>
      <c r="AQ41" s="271">
        <f t="shared" si="43"/>
        <v>0</v>
      </c>
      <c r="AR41" s="271">
        <f t="shared" si="44"/>
        <v>-54</v>
      </c>
      <c r="AS41" s="207">
        <f>SUM(AS30:AS40)</f>
        <v>366</v>
      </c>
      <c r="AT41" s="207">
        <f>SUM(AT30:AT40)</f>
        <v>216</v>
      </c>
      <c r="AU41" s="207">
        <f>SUM(AU30:AU40)</f>
        <v>178</v>
      </c>
      <c r="AV41" s="220">
        <f>SUM(AV30:AV40)</f>
        <v>760</v>
      </c>
      <c r="AW41" s="271">
        <f t="shared" si="46"/>
        <v>-14</v>
      </c>
      <c r="AX41" s="271">
        <f t="shared" si="47"/>
        <v>-68</v>
      </c>
      <c r="AY41" s="207">
        <f>SUM(AY30:AY40)</f>
        <v>0</v>
      </c>
      <c r="AZ41" s="207">
        <f>SUM(AZ30:AZ40)</f>
        <v>0</v>
      </c>
      <c r="BA41" s="207">
        <f>SUM(BA30:BA40)</f>
        <v>0</v>
      </c>
      <c r="BB41" s="220">
        <f>SUM(BB30:BB40)</f>
        <v>0</v>
      </c>
      <c r="BC41" s="271">
        <f t="shared" si="49"/>
        <v>-760</v>
      </c>
      <c r="BD41" s="271">
        <f t="shared" si="50"/>
        <v>-828</v>
      </c>
      <c r="BE41" s="199"/>
      <c r="BF41" s="204"/>
      <c r="BG41" s="204"/>
      <c r="BH41" s="204"/>
      <c r="BI41" s="204"/>
      <c r="BJ41" s="199"/>
      <c r="BK41" s="204"/>
      <c r="BL41" s="204"/>
      <c r="BM41" s="204"/>
      <c r="BN41" s="204"/>
    </row>
    <row r="42" spans="1:66" ht="13.8" thickTop="1">
      <c r="BE42" s="195"/>
      <c r="BF42" s="195"/>
      <c r="BG42" s="195"/>
      <c r="BH42" s="195"/>
      <c r="BI42" s="195"/>
      <c r="BJ42" s="195"/>
      <c r="BK42" s="195"/>
      <c r="BL42" s="195"/>
      <c r="BM42" s="195"/>
      <c r="BN42" s="195"/>
    </row>
    <row r="43" spans="1:66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52" spans="1:12">
      <c r="F52" s="201"/>
      <c r="G52" s="205"/>
      <c r="H52" s="205"/>
      <c r="I52" s="205"/>
      <c r="J52" s="205"/>
      <c r="K52" s="195"/>
      <c r="L52" s="195"/>
    </row>
    <row r="53" spans="1:12">
      <c r="A53" s="195"/>
      <c r="B53" s="195"/>
      <c r="C53" s="195"/>
      <c r="D53" s="195"/>
      <c r="E53" s="195"/>
      <c r="F53" s="201"/>
      <c r="G53" s="205"/>
      <c r="H53" s="205"/>
      <c r="I53" s="205"/>
      <c r="J53" s="205"/>
      <c r="K53" s="195"/>
      <c r="L53" s="195"/>
    </row>
    <row r="54" spans="1:12">
      <c r="A54" s="197"/>
      <c r="B54" s="205"/>
      <c r="C54" s="205"/>
      <c r="D54" s="205"/>
      <c r="E54" s="205"/>
      <c r="F54" s="202"/>
      <c r="G54" s="196"/>
      <c r="H54" s="196"/>
      <c r="I54" s="196"/>
      <c r="J54" s="196"/>
      <c r="K54" s="195"/>
      <c r="L54" s="195"/>
    </row>
    <row r="55" spans="1:12">
      <c r="A55" s="198"/>
      <c r="B55" s="205"/>
      <c r="C55" s="205"/>
      <c r="D55" s="205"/>
      <c r="E55" s="205"/>
      <c r="F55" s="203"/>
      <c r="G55" s="195"/>
      <c r="H55" s="195"/>
      <c r="I55" s="195"/>
      <c r="J55" s="195"/>
      <c r="K55" s="195"/>
      <c r="L55" s="195"/>
    </row>
    <row r="56" spans="1:12">
      <c r="A56" s="199"/>
      <c r="B56" s="196"/>
      <c r="C56" s="196"/>
      <c r="D56" s="196"/>
      <c r="E56" s="196"/>
      <c r="F56" s="203"/>
      <c r="G56" s="195"/>
      <c r="H56" s="195"/>
      <c r="I56" s="195"/>
      <c r="J56" s="195"/>
      <c r="K56" s="195"/>
      <c r="L56" s="195"/>
    </row>
    <row r="57" spans="1:12">
      <c r="A57" s="195"/>
      <c r="B57" s="195"/>
      <c r="C57" s="195"/>
      <c r="D57" s="195"/>
      <c r="E57" s="195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 ht="13.8">
      <c r="A66" s="195"/>
      <c r="B66" s="195"/>
      <c r="C66" s="195"/>
      <c r="D66" s="195"/>
      <c r="E66" s="195"/>
      <c r="F66" s="199"/>
      <c r="G66" s="204"/>
      <c r="H66" s="204"/>
      <c r="I66" s="204"/>
      <c r="J66" s="204"/>
      <c r="K66" s="195"/>
      <c r="L66" s="195"/>
    </row>
    <row r="67" spans="1:12">
      <c r="A67" s="195"/>
      <c r="B67" s="195"/>
      <c r="C67" s="195"/>
      <c r="D67" s="195"/>
      <c r="E67" s="195"/>
      <c r="F67" s="201"/>
      <c r="G67" s="195"/>
      <c r="H67" s="195"/>
      <c r="I67" s="195"/>
      <c r="J67" s="195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205"/>
      <c r="H77" s="205"/>
      <c r="I77" s="205"/>
      <c r="J77" s="20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7"/>
      <c r="B79" s="205"/>
      <c r="C79" s="205"/>
      <c r="D79" s="205"/>
      <c r="E79" s="205"/>
      <c r="F79" s="202"/>
      <c r="G79" s="196"/>
      <c r="H79" s="196"/>
      <c r="I79" s="196"/>
      <c r="J79" s="196"/>
      <c r="K79" s="195"/>
      <c r="L79" s="195"/>
    </row>
    <row r="80" spans="1:12">
      <c r="A80" s="198"/>
      <c r="B80" s="205"/>
      <c r="C80" s="205"/>
      <c r="D80" s="205"/>
      <c r="E80" s="205"/>
      <c r="F80" s="203"/>
      <c r="G80" s="195"/>
      <c r="H80" s="195"/>
      <c r="I80" s="195"/>
      <c r="J80" s="195"/>
      <c r="K80" s="195"/>
      <c r="L80" s="195"/>
    </row>
    <row r="81" spans="1:12">
      <c r="A81" s="199"/>
      <c r="B81" s="196"/>
      <c r="C81" s="196"/>
      <c r="D81" s="196"/>
      <c r="E81" s="196"/>
      <c r="F81" s="203"/>
      <c r="G81" s="195"/>
      <c r="H81" s="195"/>
      <c r="I81" s="195"/>
      <c r="J81" s="195"/>
      <c r="K81" s="195"/>
      <c r="L81" s="195"/>
    </row>
    <row r="82" spans="1:12">
      <c r="A82" s="195"/>
      <c r="B82" s="195"/>
      <c r="C82" s="195"/>
      <c r="D82" s="195"/>
      <c r="E82" s="195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 ht="13.8">
      <c r="A91" s="195"/>
      <c r="B91" s="195"/>
      <c r="C91" s="195"/>
      <c r="D91" s="195"/>
      <c r="E91" s="195"/>
      <c r="F91" s="199"/>
      <c r="G91" s="204"/>
      <c r="H91" s="204"/>
      <c r="I91" s="204"/>
      <c r="J91" s="204"/>
      <c r="K91" s="195"/>
      <c r="L91" s="195"/>
    </row>
    <row r="92" spans="1:12">
      <c r="A92" s="195"/>
      <c r="B92" s="195"/>
      <c r="C92" s="195"/>
      <c r="D92" s="195"/>
      <c r="E92" s="195"/>
      <c r="F92" s="201"/>
      <c r="G92" s="195"/>
      <c r="H92" s="195"/>
      <c r="I92" s="195"/>
      <c r="J92" s="195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205"/>
      <c r="H102" s="205"/>
      <c r="I102" s="205"/>
      <c r="J102" s="20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7"/>
      <c r="B104" s="205"/>
      <c r="C104" s="205"/>
      <c r="D104" s="205"/>
      <c r="E104" s="205"/>
      <c r="F104" s="202"/>
      <c r="G104" s="196"/>
      <c r="H104" s="196"/>
      <c r="I104" s="196"/>
      <c r="J104" s="196"/>
      <c r="K104" s="195"/>
      <c r="L104" s="195"/>
    </row>
    <row r="105" spans="1:12">
      <c r="A105" s="198"/>
      <c r="B105" s="205"/>
      <c r="C105" s="205"/>
      <c r="D105" s="205"/>
      <c r="E105" s="205"/>
      <c r="F105" s="203"/>
      <c r="G105" s="195"/>
      <c r="H105" s="195"/>
      <c r="I105" s="195"/>
      <c r="J105" s="195"/>
      <c r="K105" s="195"/>
      <c r="L105" s="195"/>
    </row>
    <row r="106" spans="1:12">
      <c r="A106" s="199"/>
      <c r="B106" s="196"/>
      <c r="C106" s="196"/>
      <c r="D106" s="196"/>
      <c r="E106" s="196"/>
      <c r="F106" s="203"/>
      <c r="G106" s="195"/>
      <c r="H106" s="195"/>
      <c r="I106" s="195"/>
      <c r="J106" s="195"/>
      <c r="K106" s="195"/>
      <c r="L106" s="195"/>
    </row>
    <row r="107" spans="1:12">
      <c r="A107" s="195"/>
      <c r="B107" s="195"/>
      <c r="C107" s="195"/>
      <c r="D107" s="195"/>
      <c r="E107" s="195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 ht="13.8">
      <c r="A116" s="195"/>
      <c r="B116" s="195"/>
      <c r="C116" s="195"/>
      <c r="D116" s="195"/>
      <c r="E116" s="195"/>
      <c r="F116" s="199"/>
      <c r="G116" s="204"/>
      <c r="H116" s="204"/>
      <c r="I116" s="204"/>
      <c r="J116" s="204"/>
      <c r="K116" s="195"/>
      <c r="L116" s="195"/>
    </row>
    <row r="117" spans="1:12">
      <c r="A117" s="195"/>
      <c r="B117" s="195"/>
      <c r="C117" s="195"/>
      <c r="D117" s="195"/>
      <c r="E117" s="195"/>
      <c r="F117" s="201"/>
      <c r="G117" s="195"/>
      <c r="H117" s="195"/>
      <c r="I117" s="195"/>
      <c r="J117" s="195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205"/>
      <c r="H127" s="205"/>
      <c r="I127" s="205"/>
      <c r="J127" s="20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7"/>
      <c r="B129" s="205"/>
      <c r="C129" s="205"/>
      <c r="D129" s="205"/>
      <c r="E129" s="205"/>
      <c r="F129" s="202"/>
      <c r="G129" s="196"/>
      <c r="H129" s="196"/>
      <c r="I129" s="196"/>
      <c r="J129" s="196"/>
      <c r="K129" s="195"/>
      <c r="L129" s="195"/>
    </row>
    <row r="130" spans="1:12">
      <c r="A130" s="200"/>
      <c r="B130" s="205"/>
      <c r="C130" s="205"/>
      <c r="D130" s="205"/>
      <c r="E130" s="205"/>
      <c r="F130" s="203"/>
      <c r="G130" s="195"/>
      <c r="H130" s="195"/>
      <c r="I130" s="195"/>
      <c r="J130" s="195"/>
      <c r="K130" s="195"/>
      <c r="L130" s="195"/>
    </row>
    <row r="131" spans="1:12">
      <c r="A131" s="199"/>
      <c r="B131" s="196"/>
      <c r="C131" s="196"/>
      <c r="D131" s="196"/>
      <c r="E131" s="196"/>
      <c r="F131" s="203"/>
      <c r="G131" s="195"/>
      <c r="H131" s="195"/>
      <c r="I131" s="195"/>
      <c r="J131" s="195"/>
      <c r="K131" s="195"/>
      <c r="L131" s="195"/>
    </row>
    <row r="132" spans="1:12">
      <c r="A132" s="195"/>
      <c r="B132" s="195"/>
      <c r="C132" s="195"/>
      <c r="D132" s="195"/>
      <c r="E132" s="195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 ht="13.8">
      <c r="A141" s="195"/>
      <c r="B141" s="195"/>
      <c r="C141" s="195"/>
      <c r="D141" s="195"/>
      <c r="E141" s="195"/>
      <c r="F141" s="199"/>
      <c r="G141" s="204"/>
      <c r="H141" s="204"/>
      <c r="I141" s="204"/>
      <c r="J141" s="204"/>
      <c r="K141" s="195"/>
      <c r="L141" s="195"/>
    </row>
    <row r="142" spans="1:12">
      <c r="A142" s="195"/>
      <c r="B142" s="195"/>
      <c r="C142" s="195"/>
      <c r="D142" s="195"/>
      <c r="E142" s="195"/>
      <c r="F142" s="201"/>
      <c r="G142" s="195"/>
      <c r="H142" s="195"/>
      <c r="I142" s="195"/>
      <c r="J142" s="195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205"/>
      <c r="H152" s="205"/>
      <c r="I152" s="205"/>
      <c r="J152" s="20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7"/>
      <c r="B154" s="205"/>
      <c r="C154" s="205"/>
      <c r="D154" s="205"/>
      <c r="E154" s="205"/>
      <c r="F154" s="202"/>
      <c r="G154" s="196"/>
      <c r="H154" s="196"/>
      <c r="I154" s="196"/>
      <c r="J154" s="196"/>
      <c r="K154" s="195"/>
      <c r="L154" s="195"/>
    </row>
    <row r="155" spans="1:12">
      <c r="A155" s="200"/>
      <c r="B155" s="205"/>
      <c r="C155" s="205"/>
      <c r="D155" s="205"/>
      <c r="E155" s="205"/>
      <c r="F155" s="203"/>
      <c r="G155" s="195"/>
      <c r="H155" s="195"/>
      <c r="I155" s="195"/>
      <c r="J155" s="195"/>
      <c r="K155" s="195"/>
      <c r="L155" s="195"/>
    </row>
    <row r="156" spans="1:12">
      <c r="A156" s="199"/>
      <c r="B156" s="196"/>
      <c r="C156" s="196"/>
      <c r="D156" s="196"/>
      <c r="E156" s="196"/>
      <c r="F156" s="203"/>
      <c r="G156" s="195"/>
      <c r="H156" s="195"/>
      <c r="I156" s="195"/>
      <c r="J156" s="195"/>
      <c r="K156" s="195"/>
      <c r="L156" s="195"/>
    </row>
    <row r="157" spans="1:12">
      <c r="A157" s="195"/>
      <c r="B157" s="195"/>
      <c r="C157" s="195"/>
      <c r="D157" s="195"/>
      <c r="E157" s="195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 ht="13.8">
      <c r="A166" s="195"/>
      <c r="B166" s="195"/>
      <c r="C166" s="195"/>
      <c r="D166" s="195"/>
      <c r="E166" s="195"/>
      <c r="F166" s="199"/>
      <c r="G166" s="204"/>
      <c r="H166" s="204"/>
      <c r="I166" s="204"/>
      <c r="J166" s="204"/>
      <c r="K166" s="195"/>
      <c r="L166" s="195"/>
    </row>
    <row r="167" spans="1:12">
      <c r="A167" s="195"/>
      <c r="B167" s="195"/>
      <c r="C167" s="195"/>
      <c r="D167" s="195"/>
      <c r="E167" s="195"/>
      <c r="F167" s="201"/>
      <c r="G167" s="195"/>
      <c r="H167" s="195"/>
      <c r="I167" s="195"/>
      <c r="J167" s="195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205"/>
      <c r="H177" s="205"/>
      <c r="I177" s="205"/>
      <c r="J177" s="20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7"/>
      <c r="B179" s="205"/>
      <c r="C179" s="205"/>
      <c r="D179" s="205"/>
      <c r="E179" s="205"/>
      <c r="F179" s="202"/>
      <c r="G179" s="196"/>
      <c r="H179" s="196"/>
      <c r="I179" s="196"/>
      <c r="J179" s="196"/>
      <c r="K179" s="195"/>
      <c r="L179" s="195"/>
    </row>
    <row r="180" spans="1:12">
      <c r="A180" s="200"/>
      <c r="B180" s="205"/>
      <c r="C180" s="205"/>
      <c r="D180" s="205"/>
      <c r="E180" s="205"/>
      <c r="F180" s="203"/>
      <c r="G180" s="195"/>
      <c r="H180" s="195"/>
      <c r="I180" s="195"/>
      <c r="J180" s="195"/>
      <c r="K180" s="195"/>
      <c r="L180" s="195"/>
    </row>
    <row r="181" spans="1:12">
      <c r="A181" s="199"/>
      <c r="B181" s="196"/>
      <c r="C181" s="196"/>
      <c r="D181" s="196"/>
      <c r="E181" s="196"/>
      <c r="F181" s="203"/>
      <c r="G181" s="195"/>
      <c r="H181" s="195"/>
      <c r="I181" s="195"/>
      <c r="J181" s="195"/>
      <c r="K181" s="195"/>
      <c r="L181" s="195"/>
    </row>
    <row r="182" spans="1:12">
      <c r="A182" s="195"/>
      <c r="B182" s="195"/>
      <c r="C182" s="195"/>
      <c r="D182" s="195"/>
      <c r="E182" s="195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 ht="13.8">
      <c r="A191" s="195"/>
      <c r="B191" s="195"/>
      <c r="C191" s="195"/>
      <c r="D191" s="195"/>
      <c r="E191" s="195"/>
      <c r="F191" s="199"/>
      <c r="G191" s="204"/>
      <c r="H191" s="204"/>
      <c r="I191" s="204"/>
      <c r="J191" s="204"/>
      <c r="K191" s="195"/>
      <c r="L191" s="195"/>
    </row>
    <row r="192" spans="1:12">
      <c r="A192" s="195"/>
      <c r="B192" s="195"/>
      <c r="C192" s="195"/>
      <c r="D192" s="195"/>
      <c r="E192" s="195"/>
      <c r="F192" s="201"/>
      <c r="G192" s="195"/>
      <c r="H192" s="195"/>
      <c r="I192" s="195"/>
      <c r="J192" s="195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205"/>
      <c r="H202" s="205"/>
      <c r="I202" s="205"/>
      <c r="J202" s="20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7"/>
      <c r="B204" s="205"/>
      <c r="C204" s="205"/>
      <c r="D204" s="205"/>
      <c r="E204" s="205"/>
      <c r="F204" s="202"/>
      <c r="G204" s="196"/>
      <c r="H204" s="196"/>
      <c r="I204" s="196"/>
      <c r="J204" s="196"/>
      <c r="K204" s="195"/>
      <c r="L204" s="195"/>
    </row>
    <row r="205" spans="1:12">
      <c r="A205" s="200"/>
      <c r="B205" s="205"/>
      <c r="C205" s="205"/>
      <c r="D205" s="205"/>
      <c r="E205" s="205"/>
      <c r="F205" s="203"/>
      <c r="G205" s="195"/>
      <c r="H205" s="195"/>
      <c r="I205" s="195"/>
      <c r="J205" s="195"/>
      <c r="K205" s="195"/>
      <c r="L205" s="195"/>
    </row>
    <row r="206" spans="1:12">
      <c r="A206" s="199"/>
      <c r="B206" s="196"/>
      <c r="C206" s="196"/>
      <c r="D206" s="196"/>
      <c r="E206" s="196"/>
      <c r="F206" s="203"/>
      <c r="G206" s="195"/>
      <c r="H206" s="195"/>
      <c r="I206" s="195"/>
      <c r="J206" s="195"/>
      <c r="K206" s="195"/>
      <c r="L206" s="195"/>
    </row>
    <row r="207" spans="1:12">
      <c r="A207" s="195"/>
      <c r="B207" s="195"/>
      <c r="C207" s="195"/>
      <c r="D207" s="195"/>
      <c r="E207" s="195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 ht="13.8">
      <c r="A216" s="195"/>
      <c r="B216" s="195"/>
      <c r="C216" s="195"/>
      <c r="D216" s="195"/>
      <c r="E216" s="195"/>
      <c r="F216" s="199"/>
      <c r="G216" s="204"/>
      <c r="H216" s="204"/>
      <c r="I216" s="204"/>
      <c r="J216" s="204"/>
      <c r="K216" s="195"/>
      <c r="L216" s="195"/>
    </row>
    <row r="217" spans="1:12">
      <c r="A217" s="195"/>
      <c r="B217" s="195"/>
      <c r="C217" s="195"/>
      <c r="D217" s="195"/>
      <c r="E217" s="195"/>
      <c r="F217" s="201"/>
      <c r="G217" s="195"/>
      <c r="H217" s="195"/>
      <c r="I217" s="195"/>
      <c r="J217" s="195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205"/>
      <c r="H227" s="205"/>
      <c r="I227" s="205"/>
      <c r="J227" s="20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7"/>
      <c r="B229" s="205"/>
      <c r="C229" s="205"/>
      <c r="D229" s="205"/>
      <c r="E229" s="205"/>
      <c r="F229" s="202"/>
      <c r="G229" s="196"/>
      <c r="H229" s="196"/>
      <c r="I229" s="196"/>
      <c r="J229" s="196"/>
      <c r="K229" s="195"/>
      <c r="L229" s="195"/>
    </row>
    <row r="230" spans="1:12">
      <c r="A230" s="200"/>
      <c r="B230" s="205"/>
      <c r="C230" s="205"/>
      <c r="D230" s="205"/>
      <c r="E230" s="205"/>
      <c r="F230" s="203"/>
      <c r="G230" s="195"/>
      <c r="H230" s="195"/>
      <c r="I230" s="195"/>
      <c r="J230" s="195"/>
      <c r="K230" s="195"/>
      <c r="L230" s="195"/>
    </row>
    <row r="231" spans="1:12">
      <c r="A231" s="199"/>
      <c r="B231" s="196"/>
      <c r="C231" s="196"/>
      <c r="D231" s="196"/>
      <c r="E231" s="196"/>
      <c r="F231" s="203"/>
      <c r="G231" s="195"/>
      <c r="H231" s="195"/>
      <c r="I231" s="195"/>
      <c r="J231" s="195"/>
      <c r="K231" s="195"/>
      <c r="L231" s="195"/>
    </row>
    <row r="232" spans="1:12">
      <c r="A232" s="195"/>
      <c r="B232" s="195"/>
      <c r="C232" s="195"/>
      <c r="D232" s="195"/>
      <c r="E232" s="195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 ht="13.8">
      <c r="A241" s="195"/>
      <c r="B241" s="195"/>
      <c r="C241" s="195"/>
      <c r="D241" s="195"/>
      <c r="E241" s="195"/>
      <c r="F241" s="199"/>
      <c r="G241" s="204"/>
      <c r="H241" s="204"/>
      <c r="I241" s="204"/>
      <c r="J241" s="204"/>
      <c r="K241" s="195"/>
      <c r="L241" s="195"/>
    </row>
    <row r="242" spans="1:12">
      <c r="A242" s="195"/>
      <c r="B242" s="195"/>
      <c r="C242" s="195"/>
      <c r="D242" s="195"/>
      <c r="E242" s="195"/>
      <c r="F242" s="201"/>
      <c r="G242" s="195"/>
      <c r="H242" s="195"/>
      <c r="I242" s="195"/>
      <c r="J242" s="195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</sheetData>
  <mergeCells count="98">
    <mergeCell ref="T28:T29"/>
    <mergeCell ref="AG27:AJ27"/>
    <mergeCell ref="K28:N28"/>
    <mergeCell ref="AY26:BD26"/>
    <mergeCell ref="AA28:AD28"/>
    <mergeCell ref="Z28:Z29"/>
    <mergeCell ref="Y28:Y29"/>
    <mergeCell ref="AM26:AR26"/>
    <mergeCell ref="O28:O29"/>
    <mergeCell ref="AE28:AE29"/>
    <mergeCell ref="AF28:AF29"/>
    <mergeCell ref="AW3:AW4"/>
    <mergeCell ref="AX3:AX4"/>
    <mergeCell ref="AW28:AW29"/>
    <mergeCell ref="AX28:AX29"/>
    <mergeCell ref="AS26:AX26"/>
    <mergeCell ref="AL3:AL4"/>
    <mergeCell ref="AK3:AK4"/>
    <mergeCell ref="AA27:AD27"/>
    <mergeCell ref="Z3:Z4"/>
    <mergeCell ref="Y3:Y4"/>
    <mergeCell ref="AR3:AR4"/>
    <mergeCell ref="P28:S28"/>
    <mergeCell ref="AK28:AK29"/>
    <mergeCell ref="AL28:AL29"/>
    <mergeCell ref="U28:X28"/>
    <mergeCell ref="AG28:AJ28"/>
    <mergeCell ref="AG26:AL26"/>
    <mergeCell ref="AY1:BB1"/>
    <mergeCell ref="AG1:AL1"/>
    <mergeCell ref="AM1:AR1"/>
    <mergeCell ref="AS1:AX1"/>
    <mergeCell ref="U2:X2"/>
    <mergeCell ref="U27:X27"/>
    <mergeCell ref="U26:Z26"/>
    <mergeCell ref="AF3:AF4"/>
    <mergeCell ref="U3:X3"/>
    <mergeCell ref="AA26:AF26"/>
    <mergeCell ref="AA1:AF1"/>
    <mergeCell ref="U1:Y1"/>
    <mergeCell ref="AA3:AD3"/>
    <mergeCell ref="AG2:AJ2"/>
    <mergeCell ref="AG3:AJ3"/>
    <mergeCell ref="AE3:AE4"/>
    <mergeCell ref="P1:T1"/>
    <mergeCell ref="F3:I3"/>
    <mergeCell ref="K2:O2"/>
    <mergeCell ref="O3:O4"/>
    <mergeCell ref="P2:S2"/>
    <mergeCell ref="K1:O1"/>
    <mergeCell ref="K3:N3"/>
    <mergeCell ref="T3:T4"/>
    <mergeCell ref="B1:E1"/>
    <mergeCell ref="B27:E27"/>
    <mergeCell ref="F1:J1"/>
    <mergeCell ref="P26:T26"/>
    <mergeCell ref="P3:S3"/>
    <mergeCell ref="K27:O27"/>
    <mergeCell ref="K26:O26"/>
    <mergeCell ref="P27:S27"/>
    <mergeCell ref="J3:J4"/>
    <mergeCell ref="B26:E26"/>
    <mergeCell ref="B28:E28"/>
    <mergeCell ref="B2:E2"/>
    <mergeCell ref="B3:E3"/>
    <mergeCell ref="F2:I2"/>
    <mergeCell ref="F27:I27"/>
    <mergeCell ref="F28:I28"/>
    <mergeCell ref="J28:J29"/>
    <mergeCell ref="F26:J26"/>
    <mergeCell ref="AM2:AP2"/>
    <mergeCell ref="AM3:AP3"/>
    <mergeCell ref="AA2:AD2"/>
    <mergeCell ref="AS2:AV2"/>
    <mergeCell ref="AS3:AV3"/>
    <mergeCell ref="AS27:AV27"/>
    <mergeCell ref="AS28:AV28"/>
    <mergeCell ref="AQ3:AQ4"/>
    <mergeCell ref="BK2:BN2"/>
    <mergeCell ref="BK3:BN3"/>
    <mergeCell ref="AY27:BB27"/>
    <mergeCell ref="AY2:BB2"/>
    <mergeCell ref="AY3:BB3"/>
    <mergeCell ref="BF2:BI2"/>
    <mergeCell ref="BF3:BI3"/>
    <mergeCell ref="BF27:BI27"/>
    <mergeCell ref="BD3:BD4"/>
    <mergeCell ref="BC3:BC4"/>
    <mergeCell ref="BK27:BN27"/>
    <mergeCell ref="BK28:BN28"/>
    <mergeCell ref="AM27:AP27"/>
    <mergeCell ref="AM28:AP28"/>
    <mergeCell ref="AY28:BB28"/>
    <mergeCell ref="BC28:BC29"/>
    <mergeCell ref="BD28:BD29"/>
    <mergeCell ref="BF28:BI28"/>
    <mergeCell ref="AQ28:AQ29"/>
    <mergeCell ref="AR28:AR29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March 2007&amp;R&amp;9Page &amp;P of &amp;N</oddHeader>
  </headerFooter>
  <colBreaks count="2" manualBreakCount="2">
    <brk id="15" max="1048575" man="1"/>
    <brk id="2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BN291"/>
  <sheetViews>
    <sheetView workbookViewId="0">
      <pane xSplit="1" ySplit="5" topLeftCell="K6" activePane="bottomRight" state="frozen"/>
      <selection pane="topRight" activeCell="B1" sqref="B1"/>
      <selection pane="bottomLeft" activeCell="A6" sqref="A6"/>
      <selection pane="bottomRight" activeCell="P26" sqref="P26"/>
    </sheetView>
  </sheetViews>
  <sheetFormatPr defaultRowHeight="13.2"/>
  <cols>
    <col min="1" max="1" width="21.5546875" customWidth="1"/>
    <col min="2" max="5" width="7.109375" customWidth="1"/>
    <col min="6" max="6" width="7.109375" style="189" customWidth="1"/>
    <col min="7" max="25" width="7.109375" customWidth="1"/>
    <col min="26" max="26" width="7.5546875" hidden="1" customWidth="1"/>
    <col min="27" max="37" width="7.109375" customWidth="1"/>
    <col min="38" max="38" width="7.109375" hidden="1" customWidth="1"/>
    <col min="39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A1" t="s">
        <v>109</v>
      </c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703" t="s">
        <v>99</v>
      </c>
      <c r="C2" s="704"/>
      <c r="D2" s="704"/>
      <c r="E2" s="705"/>
      <c r="F2" s="706" t="s">
        <v>100</v>
      </c>
      <c r="G2" s="707"/>
      <c r="H2" s="707"/>
      <c r="I2" s="707"/>
      <c r="J2" s="708"/>
      <c r="K2" s="703" t="s">
        <v>101</v>
      </c>
      <c r="L2" s="704"/>
      <c r="M2" s="704"/>
      <c r="N2" s="704"/>
      <c r="O2" s="708"/>
      <c r="P2" s="703" t="s">
        <v>102</v>
      </c>
      <c r="Q2" s="704"/>
      <c r="R2" s="704"/>
      <c r="S2" s="704"/>
      <c r="T2" s="705"/>
      <c r="U2" s="706" t="s">
        <v>103</v>
      </c>
      <c r="V2" s="707"/>
      <c r="W2" s="707"/>
      <c r="X2" s="707"/>
      <c r="Y2" s="707"/>
      <c r="Z2" s="713"/>
      <c r="AA2" s="706" t="s">
        <v>104</v>
      </c>
      <c r="AB2" s="707"/>
      <c r="AC2" s="707"/>
      <c r="AD2" s="707"/>
      <c r="AE2" s="707"/>
      <c r="AF2" s="713"/>
      <c r="AG2" s="706" t="s">
        <v>105</v>
      </c>
      <c r="AH2" s="707"/>
      <c r="AI2" s="707"/>
      <c r="AJ2" s="707"/>
      <c r="AK2" s="707"/>
      <c r="AL2" s="713"/>
      <c r="AM2" s="706" t="s">
        <v>106</v>
      </c>
      <c r="AN2" s="707"/>
      <c r="AO2" s="707"/>
      <c r="AP2" s="707"/>
      <c r="AQ2" s="707"/>
      <c r="AR2" s="713"/>
      <c r="AS2" s="706" t="s">
        <v>107</v>
      </c>
      <c r="AT2" s="707"/>
      <c r="AU2" s="707"/>
      <c r="AV2" s="707"/>
      <c r="AW2" s="707"/>
      <c r="AX2" s="713"/>
      <c r="AY2" s="706" t="s">
        <v>108</v>
      </c>
      <c r="AZ2" s="707"/>
      <c r="BA2" s="707"/>
      <c r="BB2" s="713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 hidden="1">
      <c r="A3" s="228"/>
      <c r="B3" s="702" t="s">
        <v>97</v>
      </c>
      <c r="C3" s="702"/>
      <c r="D3" s="702"/>
      <c r="E3" s="702"/>
      <c r="F3" s="693" t="s">
        <v>97</v>
      </c>
      <c r="G3" s="694"/>
      <c r="H3" s="694"/>
      <c r="I3" s="695"/>
      <c r="J3" s="255"/>
      <c r="K3" s="693" t="s">
        <v>97</v>
      </c>
      <c r="L3" s="694"/>
      <c r="M3" s="694"/>
      <c r="N3" s="694"/>
      <c r="O3" s="708"/>
      <c r="P3" s="693" t="s">
        <v>97</v>
      </c>
      <c r="Q3" s="694"/>
      <c r="R3" s="694"/>
      <c r="S3" s="695"/>
      <c r="T3" s="255"/>
      <c r="U3" s="693" t="s">
        <v>97</v>
      </c>
      <c r="V3" s="694"/>
      <c r="W3" s="694"/>
      <c r="X3" s="695"/>
      <c r="Y3" s="255"/>
      <c r="Z3" s="255"/>
      <c r="AA3" s="693" t="s">
        <v>97</v>
      </c>
      <c r="AB3" s="694"/>
      <c r="AC3" s="694"/>
      <c r="AD3" s="695"/>
      <c r="AE3" s="255"/>
      <c r="AF3" s="255"/>
      <c r="AG3" s="693" t="s">
        <v>97</v>
      </c>
      <c r="AH3" s="694"/>
      <c r="AI3" s="694"/>
      <c r="AJ3" s="695"/>
      <c r="AK3" s="255"/>
      <c r="AL3" s="255"/>
      <c r="AM3" s="693" t="s">
        <v>97</v>
      </c>
      <c r="AN3" s="694"/>
      <c r="AO3" s="694"/>
      <c r="AP3" s="695"/>
      <c r="AQ3" s="255"/>
      <c r="AR3" s="255"/>
      <c r="AS3" s="693" t="s">
        <v>97</v>
      </c>
      <c r="AT3" s="694"/>
      <c r="AU3" s="694"/>
      <c r="AV3" s="695"/>
      <c r="AW3" s="255"/>
      <c r="AX3" s="255"/>
      <c r="AY3" s="693" t="s">
        <v>97</v>
      </c>
      <c r="AZ3" s="694"/>
      <c r="BA3" s="694"/>
      <c r="BB3" s="695"/>
      <c r="BC3" s="255"/>
      <c r="BD3" s="255"/>
      <c r="BE3" s="197"/>
      <c r="BF3" s="696"/>
      <c r="BG3" s="696"/>
      <c r="BH3" s="696"/>
      <c r="BI3" s="696"/>
      <c r="BJ3" s="197"/>
      <c r="BK3" s="696"/>
      <c r="BL3" s="696"/>
      <c r="BM3" s="696"/>
      <c r="BN3" s="696"/>
    </row>
    <row r="4" spans="1:66" ht="12.75" customHeight="1">
      <c r="A4" s="71"/>
      <c r="B4" s="702" t="s">
        <v>76</v>
      </c>
      <c r="C4" s="702"/>
      <c r="D4" s="702"/>
      <c r="E4" s="702"/>
      <c r="F4" s="693" t="s">
        <v>76</v>
      </c>
      <c r="G4" s="694"/>
      <c r="H4" s="694"/>
      <c r="I4" s="695"/>
      <c r="J4" s="718" t="s">
        <v>255</v>
      </c>
      <c r="K4" s="693" t="s">
        <v>76</v>
      </c>
      <c r="L4" s="694"/>
      <c r="M4" s="694"/>
      <c r="N4" s="695"/>
      <c r="O4" s="697" t="s">
        <v>120</v>
      </c>
      <c r="P4" s="693" t="s">
        <v>76</v>
      </c>
      <c r="Q4" s="694"/>
      <c r="R4" s="694"/>
      <c r="S4" s="695"/>
      <c r="T4" s="697" t="s">
        <v>120</v>
      </c>
      <c r="U4" s="693" t="s">
        <v>76</v>
      </c>
      <c r="V4" s="694"/>
      <c r="W4" s="694"/>
      <c r="X4" s="695"/>
      <c r="Y4" s="697" t="s">
        <v>120</v>
      </c>
      <c r="Z4" s="697" t="s">
        <v>119</v>
      </c>
      <c r="AA4" s="693" t="s">
        <v>76</v>
      </c>
      <c r="AB4" s="694"/>
      <c r="AC4" s="694"/>
      <c r="AD4" s="695"/>
      <c r="AE4" s="697" t="s">
        <v>120</v>
      </c>
      <c r="AF4" s="697" t="s">
        <v>134</v>
      </c>
      <c r="AG4" s="693" t="s">
        <v>76</v>
      </c>
      <c r="AH4" s="694"/>
      <c r="AI4" s="694"/>
      <c r="AJ4" s="695"/>
      <c r="AK4" s="697" t="s">
        <v>120</v>
      </c>
      <c r="AL4" s="697" t="s">
        <v>121</v>
      </c>
      <c r="AM4" s="693" t="s">
        <v>76</v>
      </c>
      <c r="AN4" s="694"/>
      <c r="AO4" s="694"/>
      <c r="AP4" s="695"/>
      <c r="AQ4" s="697" t="s">
        <v>120</v>
      </c>
      <c r="AR4" s="697" t="s">
        <v>121</v>
      </c>
      <c r="AS4" s="693" t="s">
        <v>76</v>
      </c>
      <c r="AT4" s="694"/>
      <c r="AU4" s="694"/>
      <c r="AV4" s="695"/>
      <c r="AW4" s="697" t="s">
        <v>120</v>
      </c>
      <c r="AX4" s="697" t="s">
        <v>121</v>
      </c>
      <c r="AY4" s="693" t="s">
        <v>76</v>
      </c>
      <c r="AZ4" s="694"/>
      <c r="BA4" s="694"/>
      <c r="BB4" s="695"/>
      <c r="BC4" s="697" t="s">
        <v>120</v>
      </c>
      <c r="BD4" s="697" t="s">
        <v>121</v>
      </c>
      <c r="BE4" s="195"/>
      <c r="BF4" s="696"/>
      <c r="BG4" s="696"/>
      <c r="BH4" s="696"/>
      <c r="BI4" s="696"/>
      <c r="BJ4" s="195"/>
      <c r="BK4" s="696"/>
      <c r="BL4" s="696"/>
      <c r="BM4" s="696"/>
      <c r="BN4" s="696"/>
    </row>
    <row r="5" spans="1:66" ht="15" customHeight="1" thickBot="1">
      <c r="A5" s="190" t="s">
        <v>111</v>
      </c>
      <c r="B5" s="595" t="s">
        <v>71</v>
      </c>
      <c r="C5" s="561" t="s">
        <v>72</v>
      </c>
      <c r="D5" s="561" t="s">
        <v>73</v>
      </c>
      <c r="E5" s="568" t="s">
        <v>13</v>
      </c>
      <c r="F5" s="591" t="s">
        <v>71</v>
      </c>
      <c r="G5" s="177" t="s">
        <v>72</v>
      </c>
      <c r="H5" s="177" t="s">
        <v>73</v>
      </c>
      <c r="I5" s="190" t="s">
        <v>13</v>
      </c>
      <c r="J5" s="719"/>
      <c r="K5" s="595" t="s">
        <v>71</v>
      </c>
      <c r="L5" s="561" t="s">
        <v>72</v>
      </c>
      <c r="M5" s="561" t="s">
        <v>73</v>
      </c>
      <c r="N5" s="568" t="s">
        <v>13</v>
      </c>
      <c r="O5" s="698"/>
      <c r="P5" s="591" t="s">
        <v>71</v>
      </c>
      <c r="Q5" s="177" t="s">
        <v>72</v>
      </c>
      <c r="R5" s="177" t="s">
        <v>73</v>
      </c>
      <c r="S5" s="568" t="s">
        <v>13</v>
      </c>
      <c r="T5" s="698"/>
      <c r="U5" s="177" t="s">
        <v>71</v>
      </c>
      <c r="V5" s="177" t="s">
        <v>72</v>
      </c>
      <c r="W5" s="177" t="s">
        <v>73</v>
      </c>
      <c r="X5" s="177" t="s">
        <v>13</v>
      </c>
      <c r="Y5" s="698"/>
      <c r="Z5" s="698"/>
      <c r="AA5" s="177" t="s">
        <v>71</v>
      </c>
      <c r="AB5" s="177" t="s">
        <v>72</v>
      </c>
      <c r="AC5" s="177" t="s">
        <v>73</v>
      </c>
      <c r="AD5" s="177" t="s">
        <v>13</v>
      </c>
      <c r="AE5" s="698"/>
      <c r="AF5" s="698"/>
      <c r="AG5" s="177" t="s">
        <v>71</v>
      </c>
      <c r="AH5" s="177" t="s">
        <v>72</v>
      </c>
      <c r="AI5" s="177" t="s">
        <v>73</v>
      </c>
      <c r="AJ5" s="177" t="s">
        <v>13</v>
      </c>
      <c r="AK5" s="698"/>
      <c r="AL5" s="698"/>
      <c r="AM5" s="177" t="s">
        <v>71</v>
      </c>
      <c r="AN5" s="177" t="s">
        <v>72</v>
      </c>
      <c r="AO5" s="177" t="s">
        <v>73</v>
      </c>
      <c r="AP5" s="177" t="s">
        <v>13</v>
      </c>
      <c r="AQ5" s="698"/>
      <c r="AR5" s="698"/>
      <c r="AS5" s="177" t="s">
        <v>71</v>
      </c>
      <c r="AT5" s="177" t="s">
        <v>72</v>
      </c>
      <c r="AU5" s="177" t="s">
        <v>73</v>
      </c>
      <c r="AV5" s="177" t="s">
        <v>13</v>
      </c>
      <c r="AW5" s="698"/>
      <c r="AX5" s="698"/>
      <c r="AY5" s="177" t="s">
        <v>71</v>
      </c>
      <c r="AZ5" s="177" t="s">
        <v>72</v>
      </c>
      <c r="BA5" s="177" t="s">
        <v>73</v>
      </c>
      <c r="BB5" s="177" t="s">
        <v>13</v>
      </c>
      <c r="BC5" s="698"/>
      <c r="BD5" s="698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91" t="s">
        <v>35</v>
      </c>
      <c r="B6" s="596">
        <v>20</v>
      </c>
      <c r="C6" s="564">
        <v>10</v>
      </c>
      <c r="D6" s="564">
        <v>10</v>
      </c>
      <c r="E6" s="569">
        <f>SUM(B6:D6)</f>
        <v>40</v>
      </c>
      <c r="F6" s="585">
        <v>24</v>
      </c>
      <c r="G6" s="179">
        <v>7</v>
      </c>
      <c r="H6" s="179">
        <v>9</v>
      </c>
      <c r="I6" s="359">
        <f>SUM(F6:H6)</f>
        <v>40</v>
      </c>
      <c r="J6" s="582">
        <f>I6-E6</f>
        <v>0</v>
      </c>
      <c r="K6" s="601">
        <v>24</v>
      </c>
      <c r="L6" s="564">
        <v>7</v>
      </c>
      <c r="M6" s="564">
        <v>9</v>
      </c>
      <c r="N6" s="569">
        <f>SUM(K6:M6)</f>
        <v>40</v>
      </c>
      <c r="O6" s="567">
        <f>N6-I6</f>
        <v>0</v>
      </c>
      <c r="P6" s="588">
        <v>24</v>
      </c>
      <c r="Q6" s="179">
        <v>7</v>
      </c>
      <c r="R6" s="179">
        <v>9</v>
      </c>
      <c r="S6" s="569">
        <f>SUM(P6:R6)</f>
        <v>40</v>
      </c>
      <c r="T6" s="259">
        <f>S6-N6</f>
        <v>0</v>
      </c>
      <c r="U6" s="179">
        <v>24</v>
      </c>
      <c r="V6" s="179">
        <v>7</v>
      </c>
      <c r="W6" s="179">
        <v>9</v>
      </c>
      <c r="X6" s="179">
        <f>SUM(U6:W6)</f>
        <v>40</v>
      </c>
      <c r="Y6" s="259">
        <f>X6-S6</f>
        <v>0</v>
      </c>
      <c r="Z6" s="259">
        <f t="shared" ref="Z6:Z26" si="0">X6-$E6</f>
        <v>0</v>
      </c>
      <c r="AA6" s="179">
        <v>22</v>
      </c>
      <c r="AB6" s="179">
        <v>6</v>
      </c>
      <c r="AC6" s="179">
        <v>9</v>
      </c>
      <c r="AD6" s="179">
        <f>SUM(AA6:AC6)</f>
        <v>37</v>
      </c>
      <c r="AE6" s="259">
        <f t="shared" ref="AE6:AE26" si="1">AD6-X6</f>
        <v>-3</v>
      </c>
      <c r="AF6" s="259">
        <f t="shared" ref="AF6:AF26" si="2">AD6-$E6</f>
        <v>-3</v>
      </c>
      <c r="AG6" s="179">
        <v>19</v>
      </c>
      <c r="AH6" s="179">
        <v>5</v>
      </c>
      <c r="AI6" s="179">
        <v>9</v>
      </c>
      <c r="AJ6" s="179">
        <f>SUM(AG6:AI6)</f>
        <v>33</v>
      </c>
      <c r="AK6" s="259">
        <f t="shared" ref="AK6:AK26" si="3">AJ6-AD6</f>
        <v>-4</v>
      </c>
      <c r="AL6" s="259">
        <f t="shared" ref="AL6:AL26" si="4">AJ6-$E6</f>
        <v>-7</v>
      </c>
      <c r="AM6" s="179">
        <v>19</v>
      </c>
      <c r="AN6" s="179">
        <v>4</v>
      </c>
      <c r="AO6" s="179">
        <v>9</v>
      </c>
      <c r="AP6" s="179">
        <f>SUM(AM6:AO6)</f>
        <v>32</v>
      </c>
      <c r="AQ6" s="259">
        <f t="shared" ref="AQ6:AQ26" si="5">AP6-AJ6</f>
        <v>-1</v>
      </c>
      <c r="AR6" s="259">
        <f t="shared" ref="AR6:AR26" si="6">AP6-$E6</f>
        <v>-8</v>
      </c>
      <c r="AS6" s="179">
        <v>19</v>
      </c>
      <c r="AT6" s="179">
        <v>4</v>
      </c>
      <c r="AU6" s="179">
        <v>9</v>
      </c>
      <c r="AV6" s="179">
        <f>SUM(AS6:AU6)</f>
        <v>32</v>
      </c>
      <c r="AW6" s="259">
        <f t="shared" ref="AW6:AW26" si="7">AV6-AP6</f>
        <v>0</v>
      </c>
      <c r="AX6" s="259">
        <f t="shared" ref="AX6:AX26" si="8">AV6-$E6</f>
        <v>-8</v>
      </c>
      <c r="AY6" s="179">
        <v>19</v>
      </c>
      <c r="AZ6" s="179">
        <v>4</v>
      </c>
      <c r="BA6" s="179">
        <v>9</v>
      </c>
      <c r="BB6" s="179">
        <f>SUM(AY6:BA6)</f>
        <v>32</v>
      </c>
      <c r="BC6" s="259">
        <f t="shared" ref="BC6:BC26" si="9">BB6-AV6</f>
        <v>0</v>
      </c>
      <c r="BD6" s="259">
        <f t="shared" ref="BD6:BD26" si="10">BB6-$E6</f>
        <v>-8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92" t="s">
        <v>36</v>
      </c>
      <c r="B7" s="597">
        <v>37</v>
      </c>
      <c r="C7" s="180">
        <v>29</v>
      </c>
      <c r="D7" s="180">
        <v>14</v>
      </c>
      <c r="E7" s="570">
        <f t="shared" ref="E7:E25" si="11">SUM(B7:D7)</f>
        <v>80</v>
      </c>
      <c r="F7" s="586">
        <v>44</v>
      </c>
      <c r="G7" s="180">
        <v>23</v>
      </c>
      <c r="H7" s="180">
        <v>13</v>
      </c>
      <c r="I7" s="360">
        <f t="shared" ref="I7:I25" si="12">SUM(F7:H7)</f>
        <v>80</v>
      </c>
      <c r="J7" s="583">
        <f t="shared" ref="J7:J25" si="13">I7-E7</f>
        <v>0</v>
      </c>
      <c r="K7" s="586">
        <v>43</v>
      </c>
      <c r="L7" s="180">
        <v>23</v>
      </c>
      <c r="M7" s="180">
        <v>13</v>
      </c>
      <c r="N7" s="570">
        <f t="shared" ref="N7:N25" si="14">SUM(K7:M7)</f>
        <v>79</v>
      </c>
      <c r="O7" s="263">
        <f t="shared" ref="O7:O25" si="15">N7-I7</f>
        <v>-1</v>
      </c>
      <c r="P7" s="589">
        <v>43</v>
      </c>
      <c r="Q7" s="180">
        <v>23</v>
      </c>
      <c r="R7" s="180">
        <v>13</v>
      </c>
      <c r="S7" s="570">
        <f t="shared" ref="S7:S25" si="16">SUM(P7:R7)</f>
        <v>79</v>
      </c>
      <c r="T7" s="259">
        <f>S7-N7</f>
        <v>0</v>
      </c>
      <c r="U7" s="180">
        <v>43</v>
      </c>
      <c r="V7" s="180">
        <v>23</v>
      </c>
      <c r="W7" s="180">
        <v>13</v>
      </c>
      <c r="X7" s="180">
        <f t="shared" ref="X7:X25" si="17">SUM(U7:W7)</f>
        <v>79</v>
      </c>
      <c r="Y7" s="259">
        <f>X7-S7</f>
        <v>0</v>
      </c>
      <c r="Z7" s="259">
        <f t="shared" si="0"/>
        <v>-1</v>
      </c>
      <c r="AA7" s="180">
        <v>45</v>
      </c>
      <c r="AB7" s="180">
        <v>24</v>
      </c>
      <c r="AC7" s="180">
        <v>13</v>
      </c>
      <c r="AD7" s="180">
        <f t="shared" ref="AD7:AD25" si="18">SUM(AA7:AC7)</f>
        <v>82</v>
      </c>
      <c r="AE7" s="259">
        <f t="shared" si="1"/>
        <v>3</v>
      </c>
      <c r="AF7" s="259">
        <f t="shared" si="2"/>
        <v>2</v>
      </c>
      <c r="AG7" s="180">
        <v>47</v>
      </c>
      <c r="AH7" s="180">
        <v>24</v>
      </c>
      <c r="AI7" s="180">
        <v>13</v>
      </c>
      <c r="AJ7" s="180">
        <f t="shared" ref="AJ7:AJ25" si="19">SUM(AG7:AI7)</f>
        <v>84</v>
      </c>
      <c r="AK7" s="259">
        <f t="shared" si="3"/>
        <v>2</v>
      </c>
      <c r="AL7" s="259">
        <f t="shared" si="4"/>
        <v>4</v>
      </c>
      <c r="AM7" s="180">
        <v>46</v>
      </c>
      <c r="AN7" s="180">
        <v>24</v>
      </c>
      <c r="AO7" s="180">
        <v>13</v>
      </c>
      <c r="AP7" s="180">
        <f t="shared" ref="AP7:AP25" si="20">SUM(AM7:AO7)</f>
        <v>83</v>
      </c>
      <c r="AQ7" s="259">
        <f t="shared" si="5"/>
        <v>-1</v>
      </c>
      <c r="AR7" s="259">
        <f t="shared" si="6"/>
        <v>3</v>
      </c>
      <c r="AS7" s="180">
        <v>45</v>
      </c>
      <c r="AT7" s="180">
        <v>24</v>
      </c>
      <c r="AU7" s="180">
        <v>13</v>
      </c>
      <c r="AV7" s="180">
        <f t="shared" ref="AV7:AV25" si="21">SUM(AS7:AU7)</f>
        <v>82</v>
      </c>
      <c r="AW7" s="259">
        <f t="shared" si="7"/>
        <v>-1</v>
      </c>
      <c r="AX7" s="259">
        <f t="shared" si="8"/>
        <v>2</v>
      </c>
      <c r="AY7" s="180">
        <v>45</v>
      </c>
      <c r="AZ7" s="180">
        <v>24</v>
      </c>
      <c r="BA7" s="180">
        <v>13</v>
      </c>
      <c r="BB7" s="180">
        <f t="shared" ref="BB7:BB25" si="22">SUM(AY7:BA7)</f>
        <v>82</v>
      </c>
      <c r="BC7" s="259">
        <f t="shared" si="9"/>
        <v>0</v>
      </c>
      <c r="BD7" s="259">
        <f t="shared" si="10"/>
        <v>2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92" t="s">
        <v>37</v>
      </c>
      <c r="B8" s="597">
        <v>16</v>
      </c>
      <c r="C8" s="180">
        <v>14</v>
      </c>
      <c r="D8" s="180">
        <v>15</v>
      </c>
      <c r="E8" s="570">
        <f t="shared" si="11"/>
        <v>45</v>
      </c>
      <c r="F8" s="586">
        <v>19</v>
      </c>
      <c r="G8" s="180">
        <v>12</v>
      </c>
      <c r="H8" s="180">
        <v>14</v>
      </c>
      <c r="I8" s="360">
        <f t="shared" si="12"/>
        <v>45</v>
      </c>
      <c r="J8" s="583">
        <f t="shared" si="13"/>
        <v>0</v>
      </c>
      <c r="K8" s="586">
        <v>18</v>
      </c>
      <c r="L8" s="180">
        <v>11</v>
      </c>
      <c r="M8" s="180">
        <v>14</v>
      </c>
      <c r="N8" s="570">
        <f t="shared" si="14"/>
        <v>43</v>
      </c>
      <c r="O8" s="263">
        <f t="shared" si="15"/>
        <v>-2</v>
      </c>
      <c r="P8" s="589">
        <v>17</v>
      </c>
      <c r="Q8" s="180">
        <v>11</v>
      </c>
      <c r="R8" s="180">
        <v>14</v>
      </c>
      <c r="S8" s="570">
        <f t="shared" si="16"/>
        <v>42</v>
      </c>
      <c r="T8" s="259">
        <f t="shared" ref="T8:T26" si="23">S8-N8</f>
        <v>-1</v>
      </c>
      <c r="U8" s="180">
        <v>17</v>
      </c>
      <c r="V8" s="180">
        <v>11</v>
      </c>
      <c r="W8" s="180">
        <v>14</v>
      </c>
      <c r="X8" s="180">
        <f t="shared" si="17"/>
        <v>42</v>
      </c>
      <c r="Y8" s="259">
        <f t="shared" ref="Y8:Y26" si="24">X8-S8</f>
        <v>0</v>
      </c>
      <c r="Z8" s="259">
        <f t="shared" si="0"/>
        <v>-3</v>
      </c>
      <c r="AA8" s="180">
        <v>14</v>
      </c>
      <c r="AB8" s="180">
        <v>11</v>
      </c>
      <c r="AC8" s="180">
        <v>14</v>
      </c>
      <c r="AD8" s="180">
        <f t="shared" si="18"/>
        <v>39</v>
      </c>
      <c r="AE8" s="259">
        <f t="shared" si="1"/>
        <v>-3</v>
      </c>
      <c r="AF8" s="259">
        <f t="shared" si="2"/>
        <v>-6</v>
      </c>
      <c r="AG8" s="180">
        <v>14</v>
      </c>
      <c r="AH8" s="180">
        <v>10</v>
      </c>
      <c r="AI8" s="180">
        <v>14</v>
      </c>
      <c r="AJ8" s="180">
        <f t="shared" si="19"/>
        <v>38</v>
      </c>
      <c r="AK8" s="259">
        <f t="shared" si="3"/>
        <v>-1</v>
      </c>
      <c r="AL8" s="259">
        <f t="shared" si="4"/>
        <v>-7</v>
      </c>
      <c r="AM8" s="180">
        <v>14</v>
      </c>
      <c r="AN8" s="180">
        <v>10</v>
      </c>
      <c r="AO8" s="180">
        <v>14</v>
      </c>
      <c r="AP8" s="180">
        <f t="shared" si="20"/>
        <v>38</v>
      </c>
      <c r="AQ8" s="259">
        <f t="shared" si="5"/>
        <v>0</v>
      </c>
      <c r="AR8" s="259">
        <f t="shared" si="6"/>
        <v>-7</v>
      </c>
      <c r="AS8" s="180">
        <v>14</v>
      </c>
      <c r="AT8" s="180">
        <v>10</v>
      </c>
      <c r="AU8" s="180">
        <v>14</v>
      </c>
      <c r="AV8" s="180">
        <f t="shared" si="21"/>
        <v>38</v>
      </c>
      <c r="AW8" s="259">
        <f t="shared" si="7"/>
        <v>0</v>
      </c>
      <c r="AX8" s="259">
        <f t="shared" si="8"/>
        <v>-7</v>
      </c>
      <c r="AY8" s="180">
        <v>14</v>
      </c>
      <c r="AZ8" s="180">
        <v>9</v>
      </c>
      <c r="BA8" s="180">
        <v>14</v>
      </c>
      <c r="BB8" s="180">
        <f t="shared" si="22"/>
        <v>37</v>
      </c>
      <c r="BC8" s="259">
        <f t="shared" si="9"/>
        <v>-1</v>
      </c>
      <c r="BD8" s="259">
        <f t="shared" si="10"/>
        <v>-8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92" t="s">
        <v>38</v>
      </c>
      <c r="B9" s="597">
        <v>16</v>
      </c>
      <c r="C9" s="180">
        <v>22</v>
      </c>
      <c r="D9" s="180">
        <v>10</v>
      </c>
      <c r="E9" s="570">
        <f t="shared" si="11"/>
        <v>48</v>
      </c>
      <c r="F9" s="586">
        <v>22</v>
      </c>
      <c r="G9" s="180">
        <v>17</v>
      </c>
      <c r="H9" s="180">
        <v>10</v>
      </c>
      <c r="I9" s="360">
        <f t="shared" si="12"/>
        <v>49</v>
      </c>
      <c r="J9" s="583">
        <f t="shared" si="13"/>
        <v>1</v>
      </c>
      <c r="K9" s="586">
        <v>22</v>
      </c>
      <c r="L9" s="180">
        <v>17</v>
      </c>
      <c r="M9" s="180">
        <v>10</v>
      </c>
      <c r="N9" s="570">
        <f t="shared" si="14"/>
        <v>49</v>
      </c>
      <c r="O9" s="263">
        <f t="shared" si="15"/>
        <v>0</v>
      </c>
      <c r="P9" s="589">
        <v>22</v>
      </c>
      <c r="Q9" s="180">
        <v>17</v>
      </c>
      <c r="R9" s="180">
        <v>10</v>
      </c>
      <c r="S9" s="570">
        <f t="shared" si="16"/>
        <v>49</v>
      </c>
      <c r="T9" s="259">
        <f t="shared" si="23"/>
        <v>0</v>
      </c>
      <c r="U9" s="180">
        <v>22</v>
      </c>
      <c r="V9" s="180">
        <v>17</v>
      </c>
      <c r="W9" s="180">
        <v>10</v>
      </c>
      <c r="X9" s="180">
        <f t="shared" si="17"/>
        <v>49</v>
      </c>
      <c r="Y9" s="259">
        <f t="shared" si="24"/>
        <v>0</v>
      </c>
      <c r="Z9" s="259">
        <f t="shared" si="0"/>
        <v>1</v>
      </c>
      <c r="AA9" s="180">
        <v>22</v>
      </c>
      <c r="AB9" s="180">
        <v>17</v>
      </c>
      <c r="AC9" s="180">
        <v>9</v>
      </c>
      <c r="AD9" s="180">
        <f t="shared" si="18"/>
        <v>48</v>
      </c>
      <c r="AE9" s="259">
        <f t="shared" si="1"/>
        <v>-1</v>
      </c>
      <c r="AF9" s="259">
        <f t="shared" si="2"/>
        <v>0</v>
      </c>
      <c r="AG9" s="180">
        <v>22</v>
      </c>
      <c r="AH9" s="180">
        <v>17</v>
      </c>
      <c r="AI9" s="180">
        <v>9</v>
      </c>
      <c r="AJ9" s="180">
        <f t="shared" si="19"/>
        <v>48</v>
      </c>
      <c r="AK9" s="259">
        <f t="shared" si="3"/>
        <v>0</v>
      </c>
      <c r="AL9" s="259">
        <f t="shared" si="4"/>
        <v>0</v>
      </c>
      <c r="AM9" s="180">
        <v>22</v>
      </c>
      <c r="AN9" s="180">
        <v>17</v>
      </c>
      <c r="AO9" s="180">
        <v>9</v>
      </c>
      <c r="AP9" s="180">
        <f t="shared" si="20"/>
        <v>48</v>
      </c>
      <c r="AQ9" s="259">
        <f t="shared" si="5"/>
        <v>0</v>
      </c>
      <c r="AR9" s="259">
        <f t="shared" si="6"/>
        <v>0</v>
      </c>
      <c r="AS9" s="180">
        <v>22</v>
      </c>
      <c r="AT9" s="180">
        <v>17</v>
      </c>
      <c r="AU9" s="180">
        <v>9</v>
      </c>
      <c r="AV9" s="180">
        <f t="shared" si="21"/>
        <v>48</v>
      </c>
      <c r="AW9" s="259">
        <f t="shared" si="7"/>
        <v>0</v>
      </c>
      <c r="AX9" s="259">
        <f t="shared" si="8"/>
        <v>0</v>
      </c>
      <c r="AY9" s="180">
        <v>22</v>
      </c>
      <c r="AZ9" s="180">
        <v>17</v>
      </c>
      <c r="BA9" s="180">
        <v>9</v>
      </c>
      <c r="BB9" s="180">
        <f t="shared" si="22"/>
        <v>48</v>
      </c>
      <c r="BC9" s="259">
        <f t="shared" si="9"/>
        <v>0</v>
      </c>
      <c r="BD9" s="259">
        <f t="shared" si="10"/>
        <v>0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93" t="s">
        <v>70</v>
      </c>
      <c r="B10" s="598">
        <v>11</v>
      </c>
      <c r="C10" s="181">
        <v>21</v>
      </c>
      <c r="D10" s="181">
        <v>14</v>
      </c>
      <c r="E10" s="571">
        <f t="shared" si="11"/>
        <v>46</v>
      </c>
      <c r="F10" s="587">
        <v>17</v>
      </c>
      <c r="G10" s="181">
        <v>18</v>
      </c>
      <c r="H10" s="181">
        <v>12</v>
      </c>
      <c r="I10" s="361">
        <f t="shared" si="12"/>
        <v>47</v>
      </c>
      <c r="J10" s="583">
        <f t="shared" si="13"/>
        <v>1</v>
      </c>
      <c r="K10" s="587">
        <v>18</v>
      </c>
      <c r="L10" s="181">
        <v>17</v>
      </c>
      <c r="M10" s="181">
        <v>12</v>
      </c>
      <c r="N10" s="571">
        <f t="shared" si="14"/>
        <v>47</v>
      </c>
      <c r="O10" s="265">
        <f t="shared" si="15"/>
        <v>0</v>
      </c>
      <c r="P10" s="590">
        <v>18</v>
      </c>
      <c r="Q10" s="181">
        <v>17</v>
      </c>
      <c r="R10" s="181">
        <v>12</v>
      </c>
      <c r="S10" s="571">
        <f t="shared" si="16"/>
        <v>47</v>
      </c>
      <c r="T10" s="260">
        <f t="shared" si="23"/>
        <v>0</v>
      </c>
      <c r="U10" s="181">
        <v>18</v>
      </c>
      <c r="V10" s="181">
        <v>17</v>
      </c>
      <c r="W10" s="181">
        <v>12</v>
      </c>
      <c r="X10" s="181">
        <f t="shared" si="17"/>
        <v>47</v>
      </c>
      <c r="Y10" s="260">
        <f t="shared" si="24"/>
        <v>0</v>
      </c>
      <c r="Z10" s="260">
        <f t="shared" si="0"/>
        <v>1</v>
      </c>
      <c r="AA10" s="181">
        <v>16</v>
      </c>
      <c r="AB10" s="181">
        <v>16</v>
      </c>
      <c r="AC10" s="181">
        <v>12</v>
      </c>
      <c r="AD10" s="181">
        <f t="shared" si="18"/>
        <v>44</v>
      </c>
      <c r="AE10" s="260">
        <f t="shared" si="1"/>
        <v>-3</v>
      </c>
      <c r="AF10" s="260">
        <f t="shared" si="2"/>
        <v>-2</v>
      </c>
      <c r="AG10" s="181">
        <v>16</v>
      </c>
      <c r="AH10" s="181">
        <v>16</v>
      </c>
      <c r="AI10" s="181">
        <v>12</v>
      </c>
      <c r="AJ10" s="181">
        <f t="shared" si="19"/>
        <v>44</v>
      </c>
      <c r="AK10" s="260">
        <f t="shared" si="3"/>
        <v>0</v>
      </c>
      <c r="AL10" s="260">
        <f t="shared" si="4"/>
        <v>-2</v>
      </c>
      <c r="AM10" s="181">
        <v>16</v>
      </c>
      <c r="AN10" s="181">
        <v>16</v>
      </c>
      <c r="AO10" s="181">
        <v>12</v>
      </c>
      <c r="AP10" s="181">
        <f t="shared" si="20"/>
        <v>44</v>
      </c>
      <c r="AQ10" s="260">
        <f t="shared" si="5"/>
        <v>0</v>
      </c>
      <c r="AR10" s="260">
        <f t="shared" si="6"/>
        <v>-2</v>
      </c>
      <c r="AS10" s="181">
        <v>16</v>
      </c>
      <c r="AT10" s="181">
        <v>16</v>
      </c>
      <c r="AU10" s="181">
        <v>12</v>
      </c>
      <c r="AV10" s="181">
        <f t="shared" si="21"/>
        <v>44</v>
      </c>
      <c r="AW10" s="260">
        <f t="shared" si="7"/>
        <v>0</v>
      </c>
      <c r="AX10" s="260">
        <f t="shared" si="8"/>
        <v>-2</v>
      </c>
      <c r="AY10" s="181">
        <v>16</v>
      </c>
      <c r="AZ10" s="181">
        <v>16</v>
      </c>
      <c r="BA10" s="181">
        <v>12</v>
      </c>
      <c r="BB10" s="181">
        <f t="shared" si="22"/>
        <v>44</v>
      </c>
      <c r="BC10" s="260">
        <f t="shared" si="9"/>
        <v>0</v>
      </c>
      <c r="BD10" s="260">
        <f t="shared" si="10"/>
        <v>-2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92" t="s">
        <v>40</v>
      </c>
      <c r="B11" s="597">
        <v>33</v>
      </c>
      <c r="C11" s="180">
        <v>18</v>
      </c>
      <c r="D11" s="180">
        <v>21</v>
      </c>
      <c r="E11" s="570">
        <f t="shared" si="11"/>
        <v>72</v>
      </c>
      <c r="F11" s="586">
        <v>33</v>
      </c>
      <c r="G11" s="180">
        <v>18</v>
      </c>
      <c r="H11" s="180">
        <v>19</v>
      </c>
      <c r="I11" s="360">
        <f t="shared" si="12"/>
        <v>70</v>
      </c>
      <c r="J11" s="582">
        <f t="shared" si="13"/>
        <v>-2</v>
      </c>
      <c r="K11" s="586">
        <v>31</v>
      </c>
      <c r="L11" s="180">
        <v>17</v>
      </c>
      <c r="M11" s="180">
        <v>19</v>
      </c>
      <c r="N11" s="570">
        <f t="shared" si="14"/>
        <v>67</v>
      </c>
      <c r="O11" s="263">
        <f t="shared" si="15"/>
        <v>-3</v>
      </c>
      <c r="P11" s="589">
        <v>31</v>
      </c>
      <c r="Q11" s="180">
        <v>17</v>
      </c>
      <c r="R11" s="180">
        <v>19</v>
      </c>
      <c r="S11" s="570">
        <f t="shared" si="16"/>
        <v>67</v>
      </c>
      <c r="T11" s="259">
        <f t="shared" si="23"/>
        <v>0</v>
      </c>
      <c r="U11" s="180">
        <v>31</v>
      </c>
      <c r="V11" s="180">
        <v>17</v>
      </c>
      <c r="W11" s="180">
        <v>19</v>
      </c>
      <c r="X11" s="180">
        <f t="shared" si="17"/>
        <v>67</v>
      </c>
      <c r="Y11" s="259">
        <f t="shared" si="24"/>
        <v>0</v>
      </c>
      <c r="Z11" s="259">
        <f t="shared" si="0"/>
        <v>-5</v>
      </c>
      <c r="AA11" s="180">
        <v>33</v>
      </c>
      <c r="AB11" s="180">
        <v>17</v>
      </c>
      <c r="AC11" s="180">
        <v>19</v>
      </c>
      <c r="AD11" s="180">
        <f t="shared" si="18"/>
        <v>69</v>
      </c>
      <c r="AE11" s="259">
        <f t="shared" si="1"/>
        <v>2</v>
      </c>
      <c r="AF11" s="259">
        <f t="shared" si="2"/>
        <v>-3</v>
      </c>
      <c r="AG11" s="180">
        <v>33</v>
      </c>
      <c r="AH11" s="180">
        <v>16</v>
      </c>
      <c r="AI11" s="180">
        <v>19</v>
      </c>
      <c r="AJ11" s="180">
        <f t="shared" si="19"/>
        <v>68</v>
      </c>
      <c r="AK11" s="259">
        <f t="shared" si="3"/>
        <v>-1</v>
      </c>
      <c r="AL11" s="259">
        <f t="shared" si="4"/>
        <v>-4</v>
      </c>
      <c r="AM11" s="180">
        <v>33</v>
      </c>
      <c r="AN11" s="180">
        <v>16</v>
      </c>
      <c r="AO11" s="180">
        <v>19</v>
      </c>
      <c r="AP11" s="180">
        <f t="shared" si="20"/>
        <v>68</v>
      </c>
      <c r="AQ11" s="259">
        <f t="shared" si="5"/>
        <v>0</v>
      </c>
      <c r="AR11" s="259">
        <f t="shared" si="6"/>
        <v>-4</v>
      </c>
      <c r="AS11" s="180">
        <v>32</v>
      </c>
      <c r="AT11" s="180">
        <v>16</v>
      </c>
      <c r="AU11" s="180">
        <v>19</v>
      </c>
      <c r="AV11" s="180">
        <f t="shared" si="21"/>
        <v>67</v>
      </c>
      <c r="AW11" s="259">
        <f t="shared" si="7"/>
        <v>-1</v>
      </c>
      <c r="AX11" s="259">
        <f t="shared" si="8"/>
        <v>-5</v>
      </c>
      <c r="AY11" s="180">
        <v>32</v>
      </c>
      <c r="AZ11" s="180">
        <v>16</v>
      </c>
      <c r="BA11" s="180">
        <v>19</v>
      </c>
      <c r="BB11" s="180">
        <f t="shared" si="22"/>
        <v>67</v>
      </c>
      <c r="BC11" s="259">
        <f t="shared" si="9"/>
        <v>0</v>
      </c>
      <c r="BD11" s="259">
        <f t="shared" si="10"/>
        <v>-5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92" t="s">
        <v>41</v>
      </c>
      <c r="B12" s="597">
        <v>18</v>
      </c>
      <c r="C12" s="180">
        <v>13</v>
      </c>
      <c r="D12" s="180">
        <v>14</v>
      </c>
      <c r="E12" s="570">
        <f t="shared" si="11"/>
        <v>45</v>
      </c>
      <c r="F12" s="586">
        <v>20</v>
      </c>
      <c r="G12" s="180">
        <v>13</v>
      </c>
      <c r="H12" s="180">
        <v>12</v>
      </c>
      <c r="I12" s="360">
        <f t="shared" si="12"/>
        <v>45</v>
      </c>
      <c r="J12" s="583">
        <f t="shared" si="13"/>
        <v>0</v>
      </c>
      <c r="K12" s="586">
        <v>20</v>
      </c>
      <c r="L12" s="180">
        <v>13</v>
      </c>
      <c r="M12" s="180">
        <v>12</v>
      </c>
      <c r="N12" s="570">
        <f t="shared" si="14"/>
        <v>45</v>
      </c>
      <c r="O12" s="263">
        <f t="shared" si="15"/>
        <v>0</v>
      </c>
      <c r="P12" s="589">
        <v>20</v>
      </c>
      <c r="Q12" s="180">
        <v>12</v>
      </c>
      <c r="R12" s="180">
        <v>12</v>
      </c>
      <c r="S12" s="570">
        <f t="shared" si="16"/>
        <v>44</v>
      </c>
      <c r="T12" s="259">
        <f t="shared" si="23"/>
        <v>-1</v>
      </c>
      <c r="U12" s="180">
        <v>20</v>
      </c>
      <c r="V12" s="180">
        <v>12</v>
      </c>
      <c r="W12" s="180">
        <v>12</v>
      </c>
      <c r="X12" s="180">
        <f t="shared" si="17"/>
        <v>44</v>
      </c>
      <c r="Y12" s="259">
        <f t="shared" si="24"/>
        <v>0</v>
      </c>
      <c r="Z12" s="259">
        <f t="shared" si="0"/>
        <v>-1</v>
      </c>
      <c r="AA12" s="180">
        <v>20</v>
      </c>
      <c r="AB12" s="180">
        <v>12</v>
      </c>
      <c r="AC12" s="180">
        <v>12</v>
      </c>
      <c r="AD12" s="180">
        <f t="shared" si="18"/>
        <v>44</v>
      </c>
      <c r="AE12" s="259">
        <f t="shared" si="1"/>
        <v>0</v>
      </c>
      <c r="AF12" s="259">
        <f t="shared" si="2"/>
        <v>-1</v>
      </c>
      <c r="AG12" s="180">
        <v>20</v>
      </c>
      <c r="AH12" s="180">
        <v>12</v>
      </c>
      <c r="AI12" s="180">
        <v>12</v>
      </c>
      <c r="AJ12" s="180">
        <f t="shared" si="19"/>
        <v>44</v>
      </c>
      <c r="AK12" s="259">
        <f t="shared" si="3"/>
        <v>0</v>
      </c>
      <c r="AL12" s="259">
        <f t="shared" si="4"/>
        <v>-1</v>
      </c>
      <c r="AM12" s="180">
        <v>20</v>
      </c>
      <c r="AN12" s="180">
        <v>12</v>
      </c>
      <c r="AO12" s="180">
        <v>12</v>
      </c>
      <c r="AP12" s="180">
        <f t="shared" si="20"/>
        <v>44</v>
      </c>
      <c r="AQ12" s="259">
        <f t="shared" si="5"/>
        <v>0</v>
      </c>
      <c r="AR12" s="259">
        <f t="shared" si="6"/>
        <v>-1</v>
      </c>
      <c r="AS12" s="180">
        <v>20</v>
      </c>
      <c r="AT12" s="180">
        <v>12</v>
      </c>
      <c r="AU12" s="180">
        <v>12</v>
      </c>
      <c r="AV12" s="180">
        <f t="shared" si="21"/>
        <v>44</v>
      </c>
      <c r="AW12" s="259">
        <f t="shared" si="7"/>
        <v>0</v>
      </c>
      <c r="AX12" s="259">
        <f t="shared" si="8"/>
        <v>-1</v>
      </c>
      <c r="AY12" s="180">
        <v>20</v>
      </c>
      <c r="AZ12" s="180">
        <v>12</v>
      </c>
      <c r="BA12" s="180">
        <v>12</v>
      </c>
      <c r="BB12" s="180">
        <f t="shared" si="22"/>
        <v>44</v>
      </c>
      <c r="BC12" s="259">
        <f t="shared" si="9"/>
        <v>0</v>
      </c>
      <c r="BD12" s="259">
        <f t="shared" si="10"/>
        <v>-1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192" t="s">
        <v>42</v>
      </c>
      <c r="B13" s="597">
        <v>31</v>
      </c>
      <c r="C13" s="180">
        <v>27</v>
      </c>
      <c r="D13" s="180">
        <v>24</v>
      </c>
      <c r="E13" s="570">
        <f t="shared" si="11"/>
        <v>82</v>
      </c>
      <c r="F13" s="586">
        <v>37</v>
      </c>
      <c r="G13" s="180">
        <v>22</v>
      </c>
      <c r="H13" s="180">
        <v>22</v>
      </c>
      <c r="I13" s="360">
        <f t="shared" si="12"/>
        <v>81</v>
      </c>
      <c r="J13" s="583">
        <f t="shared" si="13"/>
        <v>-1</v>
      </c>
      <c r="K13" s="586">
        <v>36</v>
      </c>
      <c r="L13" s="180">
        <v>20</v>
      </c>
      <c r="M13" s="180">
        <v>22</v>
      </c>
      <c r="N13" s="570">
        <f t="shared" si="14"/>
        <v>78</v>
      </c>
      <c r="O13" s="263">
        <f t="shared" si="15"/>
        <v>-3</v>
      </c>
      <c r="P13" s="589">
        <v>35</v>
      </c>
      <c r="Q13" s="180">
        <v>20</v>
      </c>
      <c r="R13" s="180">
        <v>22</v>
      </c>
      <c r="S13" s="570">
        <f t="shared" si="16"/>
        <v>77</v>
      </c>
      <c r="T13" s="259">
        <f t="shared" si="23"/>
        <v>-1</v>
      </c>
      <c r="U13" s="180">
        <v>34</v>
      </c>
      <c r="V13" s="180">
        <v>20</v>
      </c>
      <c r="W13" s="180">
        <v>22</v>
      </c>
      <c r="X13" s="180">
        <f t="shared" si="17"/>
        <v>76</v>
      </c>
      <c r="Y13" s="259">
        <f t="shared" si="24"/>
        <v>-1</v>
      </c>
      <c r="Z13" s="259">
        <f t="shared" si="0"/>
        <v>-6</v>
      </c>
      <c r="AA13" s="180">
        <v>34</v>
      </c>
      <c r="AB13" s="180">
        <v>20</v>
      </c>
      <c r="AC13" s="180">
        <v>22</v>
      </c>
      <c r="AD13" s="180">
        <f t="shared" si="18"/>
        <v>76</v>
      </c>
      <c r="AE13" s="259">
        <f t="shared" si="1"/>
        <v>0</v>
      </c>
      <c r="AF13" s="259">
        <f t="shared" si="2"/>
        <v>-6</v>
      </c>
      <c r="AG13" s="180">
        <v>32</v>
      </c>
      <c r="AH13" s="180">
        <v>20</v>
      </c>
      <c r="AI13" s="180">
        <v>22</v>
      </c>
      <c r="AJ13" s="180">
        <f t="shared" si="19"/>
        <v>74</v>
      </c>
      <c r="AK13" s="259">
        <f t="shared" si="3"/>
        <v>-2</v>
      </c>
      <c r="AL13" s="259">
        <f t="shared" si="4"/>
        <v>-8</v>
      </c>
      <c r="AM13" s="180">
        <v>32</v>
      </c>
      <c r="AN13" s="180">
        <v>20</v>
      </c>
      <c r="AO13" s="180">
        <v>22</v>
      </c>
      <c r="AP13" s="180">
        <f t="shared" si="20"/>
        <v>74</v>
      </c>
      <c r="AQ13" s="259">
        <f t="shared" si="5"/>
        <v>0</v>
      </c>
      <c r="AR13" s="259">
        <f t="shared" si="6"/>
        <v>-8</v>
      </c>
      <c r="AS13" s="180">
        <v>31</v>
      </c>
      <c r="AT13" s="180">
        <v>20</v>
      </c>
      <c r="AU13" s="180">
        <v>22</v>
      </c>
      <c r="AV13" s="180">
        <f t="shared" si="21"/>
        <v>73</v>
      </c>
      <c r="AW13" s="259">
        <f t="shared" si="7"/>
        <v>-1</v>
      </c>
      <c r="AX13" s="259">
        <f t="shared" si="8"/>
        <v>-9</v>
      </c>
      <c r="AY13" s="180">
        <v>31</v>
      </c>
      <c r="AZ13" s="180">
        <v>20</v>
      </c>
      <c r="BA13" s="180">
        <v>22</v>
      </c>
      <c r="BB13" s="180">
        <f t="shared" si="22"/>
        <v>73</v>
      </c>
      <c r="BC13" s="259">
        <f t="shared" si="9"/>
        <v>0</v>
      </c>
      <c r="BD13" s="259">
        <f t="shared" si="10"/>
        <v>-9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92" t="s">
        <v>43</v>
      </c>
      <c r="B14" s="597">
        <v>13</v>
      </c>
      <c r="C14" s="180">
        <v>13</v>
      </c>
      <c r="D14" s="180">
        <v>9</v>
      </c>
      <c r="E14" s="570">
        <f t="shared" si="11"/>
        <v>35</v>
      </c>
      <c r="F14" s="586">
        <v>14</v>
      </c>
      <c r="G14" s="180">
        <v>13</v>
      </c>
      <c r="H14" s="180">
        <v>8</v>
      </c>
      <c r="I14" s="360">
        <f t="shared" si="12"/>
        <v>35</v>
      </c>
      <c r="J14" s="583">
        <f t="shared" si="13"/>
        <v>0</v>
      </c>
      <c r="K14" s="586">
        <v>14</v>
      </c>
      <c r="L14" s="180">
        <v>13</v>
      </c>
      <c r="M14" s="180">
        <v>8</v>
      </c>
      <c r="N14" s="570">
        <f t="shared" si="14"/>
        <v>35</v>
      </c>
      <c r="O14" s="263">
        <f t="shared" si="15"/>
        <v>0</v>
      </c>
      <c r="P14" s="589">
        <v>14</v>
      </c>
      <c r="Q14" s="180">
        <v>13</v>
      </c>
      <c r="R14" s="180">
        <v>8</v>
      </c>
      <c r="S14" s="570">
        <f t="shared" si="16"/>
        <v>35</v>
      </c>
      <c r="T14" s="259">
        <f t="shared" si="23"/>
        <v>0</v>
      </c>
      <c r="U14" s="180">
        <v>14</v>
      </c>
      <c r="V14" s="180">
        <v>13</v>
      </c>
      <c r="W14" s="180">
        <v>8</v>
      </c>
      <c r="X14" s="180">
        <f t="shared" si="17"/>
        <v>35</v>
      </c>
      <c r="Y14" s="259">
        <f t="shared" si="24"/>
        <v>0</v>
      </c>
      <c r="Z14" s="259">
        <f t="shared" si="0"/>
        <v>0</v>
      </c>
      <c r="AA14" s="180">
        <v>14</v>
      </c>
      <c r="AB14" s="180">
        <v>13</v>
      </c>
      <c r="AC14" s="180">
        <v>7</v>
      </c>
      <c r="AD14" s="180">
        <f t="shared" si="18"/>
        <v>34</v>
      </c>
      <c r="AE14" s="259">
        <f t="shared" si="1"/>
        <v>-1</v>
      </c>
      <c r="AF14" s="259">
        <f t="shared" si="2"/>
        <v>-1</v>
      </c>
      <c r="AG14" s="180">
        <v>13</v>
      </c>
      <c r="AH14" s="180">
        <v>12</v>
      </c>
      <c r="AI14" s="180">
        <v>7</v>
      </c>
      <c r="AJ14" s="180">
        <f t="shared" si="19"/>
        <v>32</v>
      </c>
      <c r="AK14" s="259">
        <f t="shared" si="3"/>
        <v>-2</v>
      </c>
      <c r="AL14" s="259">
        <f t="shared" si="4"/>
        <v>-3</v>
      </c>
      <c r="AM14" s="180">
        <v>13</v>
      </c>
      <c r="AN14" s="180">
        <v>12</v>
      </c>
      <c r="AO14" s="180">
        <v>7</v>
      </c>
      <c r="AP14" s="180">
        <f t="shared" si="20"/>
        <v>32</v>
      </c>
      <c r="AQ14" s="259">
        <f t="shared" si="5"/>
        <v>0</v>
      </c>
      <c r="AR14" s="259">
        <f t="shared" si="6"/>
        <v>-3</v>
      </c>
      <c r="AS14" s="180">
        <v>13</v>
      </c>
      <c r="AT14" s="180">
        <v>12</v>
      </c>
      <c r="AU14" s="180">
        <v>7</v>
      </c>
      <c r="AV14" s="180">
        <f t="shared" si="21"/>
        <v>32</v>
      </c>
      <c r="AW14" s="259">
        <f t="shared" si="7"/>
        <v>0</v>
      </c>
      <c r="AX14" s="259">
        <f t="shared" si="8"/>
        <v>-3</v>
      </c>
      <c r="AY14" s="180">
        <v>13</v>
      </c>
      <c r="AZ14" s="180">
        <v>12</v>
      </c>
      <c r="BA14" s="180">
        <v>7</v>
      </c>
      <c r="BB14" s="180">
        <f t="shared" si="22"/>
        <v>32</v>
      </c>
      <c r="BC14" s="259">
        <f t="shared" si="9"/>
        <v>0</v>
      </c>
      <c r="BD14" s="259">
        <f t="shared" si="10"/>
        <v>-3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93" t="s">
        <v>44</v>
      </c>
      <c r="B15" s="598">
        <v>16</v>
      </c>
      <c r="C15" s="181">
        <v>11</v>
      </c>
      <c r="D15" s="181">
        <v>9</v>
      </c>
      <c r="E15" s="571">
        <f t="shared" si="11"/>
        <v>36</v>
      </c>
      <c r="F15" s="587">
        <v>20</v>
      </c>
      <c r="G15" s="181">
        <v>9</v>
      </c>
      <c r="H15" s="181">
        <v>9</v>
      </c>
      <c r="I15" s="361">
        <f t="shared" si="12"/>
        <v>38</v>
      </c>
      <c r="J15" s="583">
        <f t="shared" si="13"/>
        <v>2</v>
      </c>
      <c r="K15" s="587">
        <v>20</v>
      </c>
      <c r="L15" s="181">
        <v>9</v>
      </c>
      <c r="M15" s="181">
        <v>9</v>
      </c>
      <c r="N15" s="571">
        <f t="shared" si="14"/>
        <v>38</v>
      </c>
      <c r="O15" s="265">
        <f t="shared" si="15"/>
        <v>0</v>
      </c>
      <c r="P15" s="590">
        <v>20</v>
      </c>
      <c r="Q15" s="181">
        <v>9</v>
      </c>
      <c r="R15" s="181">
        <v>9</v>
      </c>
      <c r="S15" s="571">
        <f t="shared" si="16"/>
        <v>38</v>
      </c>
      <c r="T15" s="260">
        <f t="shared" si="23"/>
        <v>0</v>
      </c>
      <c r="U15" s="181">
        <v>19</v>
      </c>
      <c r="V15" s="181">
        <v>9</v>
      </c>
      <c r="W15" s="181">
        <v>9</v>
      </c>
      <c r="X15" s="181">
        <f t="shared" si="17"/>
        <v>37</v>
      </c>
      <c r="Y15" s="260">
        <f t="shared" si="24"/>
        <v>-1</v>
      </c>
      <c r="Z15" s="260">
        <f t="shared" si="0"/>
        <v>1</v>
      </c>
      <c r="AA15" s="181">
        <v>19</v>
      </c>
      <c r="AB15" s="181">
        <v>9</v>
      </c>
      <c r="AC15" s="181">
        <v>9</v>
      </c>
      <c r="AD15" s="181">
        <f t="shared" si="18"/>
        <v>37</v>
      </c>
      <c r="AE15" s="260">
        <f t="shared" si="1"/>
        <v>0</v>
      </c>
      <c r="AF15" s="260">
        <f t="shared" si="2"/>
        <v>1</v>
      </c>
      <c r="AG15" s="181">
        <v>20</v>
      </c>
      <c r="AH15" s="181">
        <v>9</v>
      </c>
      <c r="AI15" s="181">
        <v>9</v>
      </c>
      <c r="AJ15" s="181">
        <f t="shared" si="19"/>
        <v>38</v>
      </c>
      <c r="AK15" s="260">
        <f t="shared" si="3"/>
        <v>1</v>
      </c>
      <c r="AL15" s="260">
        <f t="shared" si="4"/>
        <v>2</v>
      </c>
      <c r="AM15" s="181">
        <v>20</v>
      </c>
      <c r="AN15" s="181">
        <v>9</v>
      </c>
      <c r="AO15" s="181">
        <v>9</v>
      </c>
      <c r="AP15" s="181">
        <f t="shared" si="20"/>
        <v>38</v>
      </c>
      <c r="AQ15" s="260">
        <f t="shared" si="5"/>
        <v>0</v>
      </c>
      <c r="AR15" s="260">
        <f t="shared" si="6"/>
        <v>2</v>
      </c>
      <c r="AS15" s="181">
        <v>19</v>
      </c>
      <c r="AT15" s="181">
        <v>9</v>
      </c>
      <c r="AU15" s="181">
        <v>9</v>
      </c>
      <c r="AV15" s="181">
        <f t="shared" si="21"/>
        <v>37</v>
      </c>
      <c r="AW15" s="260">
        <f t="shared" si="7"/>
        <v>-1</v>
      </c>
      <c r="AX15" s="260">
        <f t="shared" si="8"/>
        <v>1</v>
      </c>
      <c r="AY15" s="181">
        <v>19</v>
      </c>
      <c r="AZ15" s="181">
        <v>9</v>
      </c>
      <c r="BA15" s="181">
        <v>9</v>
      </c>
      <c r="BB15" s="181">
        <f t="shared" si="22"/>
        <v>37</v>
      </c>
      <c r="BC15" s="260">
        <f t="shared" si="9"/>
        <v>0</v>
      </c>
      <c r="BD15" s="260">
        <f t="shared" si="10"/>
        <v>1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92" t="s">
        <v>45</v>
      </c>
      <c r="B16" s="597">
        <v>12</v>
      </c>
      <c r="C16" s="180">
        <v>7</v>
      </c>
      <c r="D16" s="180">
        <v>8</v>
      </c>
      <c r="E16" s="570">
        <f t="shared" si="11"/>
        <v>27</v>
      </c>
      <c r="F16" s="586">
        <v>11</v>
      </c>
      <c r="G16" s="180">
        <v>8</v>
      </c>
      <c r="H16" s="180">
        <v>6</v>
      </c>
      <c r="I16" s="360">
        <f t="shared" si="12"/>
        <v>25</v>
      </c>
      <c r="J16" s="582">
        <f t="shared" si="13"/>
        <v>-2</v>
      </c>
      <c r="K16" s="586">
        <v>11</v>
      </c>
      <c r="L16" s="180">
        <v>8</v>
      </c>
      <c r="M16" s="180">
        <v>6</v>
      </c>
      <c r="N16" s="570">
        <f t="shared" si="14"/>
        <v>25</v>
      </c>
      <c r="O16" s="263">
        <f t="shared" si="15"/>
        <v>0</v>
      </c>
      <c r="P16" s="589">
        <v>11</v>
      </c>
      <c r="Q16" s="180">
        <v>8</v>
      </c>
      <c r="R16" s="180">
        <v>6</v>
      </c>
      <c r="S16" s="570">
        <f t="shared" si="16"/>
        <v>25</v>
      </c>
      <c r="T16" s="259">
        <f t="shared" si="23"/>
        <v>0</v>
      </c>
      <c r="U16" s="180">
        <v>11</v>
      </c>
      <c r="V16" s="180">
        <v>8</v>
      </c>
      <c r="W16" s="180">
        <v>6</v>
      </c>
      <c r="X16" s="180">
        <f t="shared" si="17"/>
        <v>25</v>
      </c>
      <c r="Y16" s="259">
        <f t="shared" si="24"/>
        <v>0</v>
      </c>
      <c r="Z16" s="259">
        <f t="shared" si="0"/>
        <v>-2</v>
      </c>
      <c r="AA16" s="180">
        <v>12</v>
      </c>
      <c r="AB16" s="180">
        <v>7</v>
      </c>
      <c r="AC16" s="180">
        <v>6</v>
      </c>
      <c r="AD16" s="180">
        <f t="shared" si="18"/>
        <v>25</v>
      </c>
      <c r="AE16" s="259">
        <f t="shared" si="1"/>
        <v>0</v>
      </c>
      <c r="AF16" s="259">
        <f t="shared" si="2"/>
        <v>-2</v>
      </c>
      <c r="AG16" s="180">
        <v>12</v>
      </c>
      <c r="AH16" s="180">
        <v>7</v>
      </c>
      <c r="AI16" s="180">
        <v>6</v>
      </c>
      <c r="AJ16" s="180">
        <f t="shared" si="19"/>
        <v>25</v>
      </c>
      <c r="AK16" s="259">
        <f t="shared" si="3"/>
        <v>0</v>
      </c>
      <c r="AL16" s="259">
        <f t="shared" si="4"/>
        <v>-2</v>
      </c>
      <c r="AM16" s="180">
        <v>12</v>
      </c>
      <c r="AN16" s="180">
        <v>7</v>
      </c>
      <c r="AO16" s="180">
        <v>6</v>
      </c>
      <c r="AP16" s="180">
        <f t="shared" si="20"/>
        <v>25</v>
      </c>
      <c r="AQ16" s="259">
        <f t="shared" si="5"/>
        <v>0</v>
      </c>
      <c r="AR16" s="259">
        <f t="shared" si="6"/>
        <v>-2</v>
      </c>
      <c r="AS16" s="180">
        <v>12</v>
      </c>
      <c r="AT16" s="180">
        <v>7</v>
      </c>
      <c r="AU16" s="180">
        <v>6</v>
      </c>
      <c r="AV16" s="180">
        <f t="shared" si="21"/>
        <v>25</v>
      </c>
      <c r="AW16" s="259">
        <f t="shared" si="7"/>
        <v>0</v>
      </c>
      <c r="AX16" s="259">
        <f t="shared" si="8"/>
        <v>-2</v>
      </c>
      <c r="AY16" s="180">
        <v>12</v>
      </c>
      <c r="AZ16" s="180">
        <v>7</v>
      </c>
      <c r="BA16" s="180">
        <v>6</v>
      </c>
      <c r="BB16" s="180">
        <f t="shared" si="22"/>
        <v>25</v>
      </c>
      <c r="BC16" s="259">
        <f t="shared" si="9"/>
        <v>0</v>
      </c>
      <c r="BD16" s="259">
        <f t="shared" si="10"/>
        <v>-2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92" t="s">
        <v>34</v>
      </c>
      <c r="B17" s="597">
        <v>4</v>
      </c>
      <c r="C17" s="180">
        <v>19</v>
      </c>
      <c r="D17" s="180">
        <v>10</v>
      </c>
      <c r="E17" s="570">
        <f t="shared" si="11"/>
        <v>33</v>
      </c>
      <c r="F17" s="586">
        <v>11</v>
      </c>
      <c r="G17" s="180">
        <v>14</v>
      </c>
      <c r="H17" s="180">
        <v>9</v>
      </c>
      <c r="I17" s="360">
        <f t="shared" si="12"/>
        <v>34</v>
      </c>
      <c r="J17" s="583">
        <f t="shared" si="13"/>
        <v>1</v>
      </c>
      <c r="K17" s="586">
        <v>11</v>
      </c>
      <c r="L17" s="180">
        <v>14</v>
      </c>
      <c r="M17" s="180">
        <v>9</v>
      </c>
      <c r="N17" s="570">
        <f t="shared" si="14"/>
        <v>34</v>
      </c>
      <c r="O17" s="263">
        <f t="shared" si="15"/>
        <v>0</v>
      </c>
      <c r="P17" s="589">
        <v>11</v>
      </c>
      <c r="Q17" s="180">
        <v>14</v>
      </c>
      <c r="R17" s="180">
        <v>9</v>
      </c>
      <c r="S17" s="570">
        <f t="shared" si="16"/>
        <v>34</v>
      </c>
      <c r="T17" s="259">
        <f t="shared" si="23"/>
        <v>0</v>
      </c>
      <c r="U17" s="180">
        <v>11</v>
      </c>
      <c r="V17" s="180">
        <v>13</v>
      </c>
      <c r="W17" s="180">
        <v>9</v>
      </c>
      <c r="X17" s="180">
        <f t="shared" si="17"/>
        <v>33</v>
      </c>
      <c r="Y17" s="259">
        <f t="shared" si="24"/>
        <v>-1</v>
      </c>
      <c r="Z17" s="259">
        <f t="shared" si="0"/>
        <v>0</v>
      </c>
      <c r="AA17" s="180">
        <v>10</v>
      </c>
      <c r="AB17" s="180">
        <v>13</v>
      </c>
      <c r="AC17" s="180">
        <v>9</v>
      </c>
      <c r="AD17" s="180">
        <f t="shared" si="18"/>
        <v>32</v>
      </c>
      <c r="AE17" s="259">
        <f t="shared" si="1"/>
        <v>-1</v>
      </c>
      <c r="AF17" s="259">
        <f t="shared" si="2"/>
        <v>-1</v>
      </c>
      <c r="AG17" s="180">
        <v>9</v>
      </c>
      <c r="AH17" s="180">
        <v>13</v>
      </c>
      <c r="AI17" s="180">
        <v>9</v>
      </c>
      <c r="AJ17" s="180">
        <f t="shared" si="19"/>
        <v>31</v>
      </c>
      <c r="AK17" s="259">
        <f t="shared" si="3"/>
        <v>-1</v>
      </c>
      <c r="AL17" s="259">
        <f t="shared" si="4"/>
        <v>-2</v>
      </c>
      <c r="AM17" s="180">
        <v>9</v>
      </c>
      <c r="AN17" s="180">
        <v>13</v>
      </c>
      <c r="AO17" s="180">
        <v>9</v>
      </c>
      <c r="AP17" s="180">
        <f t="shared" si="20"/>
        <v>31</v>
      </c>
      <c r="AQ17" s="259">
        <f t="shared" si="5"/>
        <v>0</v>
      </c>
      <c r="AR17" s="259">
        <f t="shared" si="6"/>
        <v>-2</v>
      </c>
      <c r="AS17" s="180">
        <v>9</v>
      </c>
      <c r="AT17" s="180">
        <v>13</v>
      </c>
      <c r="AU17" s="180">
        <v>9</v>
      </c>
      <c r="AV17" s="180">
        <f t="shared" si="21"/>
        <v>31</v>
      </c>
      <c r="AW17" s="259">
        <f t="shared" si="7"/>
        <v>0</v>
      </c>
      <c r="AX17" s="259">
        <f t="shared" si="8"/>
        <v>-2</v>
      </c>
      <c r="AY17" s="180">
        <v>9</v>
      </c>
      <c r="AZ17" s="180">
        <v>13</v>
      </c>
      <c r="BA17" s="180">
        <v>9</v>
      </c>
      <c r="BB17" s="180">
        <f t="shared" si="22"/>
        <v>31</v>
      </c>
      <c r="BC17" s="259">
        <f t="shared" si="9"/>
        <v>0</v>
      </c>
      <c r="BD17" s="259">
        <f t="shared" si="10"/>
        <v>-2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92" t="s">
        <v>46</v>
      </c>
      <c r="B18" s="597">
        <v>15</v>
      </c>
      <c r="C18" s="180">
        <v>13</v>
      </c>
      <c r="D18" s="180">
        <v>12</v>
      </c>
      <c r="E18" s="570">
        <f t="shared" si="11"/>
        <v>40</v>
      </c>
      <c r="F18" s="586">
        <v>17</v>
      </c>
      <c r="G18" s="180">
        <v>12</v>
      </c>
      <c r="H18" s="180">
        <v>9</v>
      </c>
      <c r="I18" s="360">
        <f t="shared" si="12"/>
        <v>38</v>
      </c>
      <c r="J18" s="583">
        <f t="shared" si="13"/>
        <v>-2</v>
      </c>
      <c r="K18" s="586">
        <v>17</v>
      </c>
      <c r="L18" s="180">
        <v>12</v>
      </c>
      <c r="M18" s="180">
        <v>9</v>
      </c>
      <c r="N18" s="570">
        <f t="shared" si="14"/>
        <v>38</v>
      </c>
      <c r="O18" s="263">
        <f t="shared" si="15"/>
        <v>0</v>
      </c>
      <c r="P18" s="589">
        <v>17</v>
      </c>
      <c r="Q18" s="180">
        <v>12</v>
      </c>
      <c r="R18" s="180">
        <v>9</v>
      </c>
      <c r="S18" s="570">
        <f t="shared" si="16"/>
        <v>38</v>
      </c>
      <c r="T18" s="259">
        <f t="shared" si="23"/>
        <v>0</v>
      </c>
      <c r="U18" s="180">
        <v>17</v>
      </c>
      <c r="V18" s="180">
        <v>12</v>
      </c>
      <c r="W18" s="180">
        <v>9</v>
      </c>
      <c r="X18" s="180">
        <f t="shared" si="17"/>
        <v>38</v>
      </c>
      <c r="Y18" s="259">
        <f t="shared" si="24"/>
        <v>0</v>
      </c>
      <c r="Z18" s="259">
        <f t="shared" si="0"/>
        <v>-2</v>
      </c>
      <c r="AA18" s="180">
        <v>21</v>
      </c>
      <c r="AB18" s="180">
        <v>12</v>
      </c>
      <c r="AC18" s="180">
        <v>9</v>
      </c>
      <c r="AD18" s="180">
        <f t="shared" si="18"/>
        <v>42</v>
      </c>
      <c r="AE18" s="259">
        <f t="shared" si="1"/>
        <v>4</v>
      </c>
      <c r="AF18" s="259">
        <f t="shared" si="2"/>
        <v>2</v>
      </c>
      <c r="AG18" s="180">
        <v>20</v>
      </c>
      <c r="AH18" s="180">
        <v>13</v>
      </c>
      <c r="AI18" s="180">
        <v>9</v>
      </c>
      <c r="AJ18" s="180">
        <f t="shared" si="19"/>
        <v>42</v>
      </c>
      <c r="AK18" s="259">
        <f t="shared" si="3"/>
        <v>0</v>
      </c>
      <c r="AL18" s="259">
        <f t="shared" si="4"/>
        <v>2</v>
      </c>
      <c r="AM18" s="180">
        <v>20</v>
      </c>
      <c r="AN18" s="180">
        <v>12</v>
      </c>
      <c r="AO18" s="180">
        <v>9</v>
      </c>
      <c r="AP18" s="180">
        <f t="shared" si="20"/>
        <v>41</v>
      </c>
      <c r="AQ18" s="259">
        <f t="shared" si="5"/>
        <v>-1</v>
      </c>
      <c r="AR18" s="259">
        <f t="shared" si="6"/>
        <v>1</v>
      </c>
      <c r="AS18" s="180">
        <v>20</v>
      </c>
      <c r="AT18" s="180">
        <v>12</v>
      </c>
      <c r="AU18" s="180">
        <v>9</v>
      </c>
      <c r="AV18" s="180">
        <f t="shared" si="21"/>
        <v>41</v>
      </c>
      <c r="AW18" s="259">
        <f t="shared" si="7"/>
        <v>0</v>
      </c>
      <c r="AX18" s="259">
        <f t="shared" si="8"/>
        <v>1</v>
      </c>
      <c r="AY18" s="180">
        <v>20</v>
      </c>
      <c r="AZ18" s="180">
        <v>12</v>
      </c>
      <c r="BA18" s="180">
        <v>9</v>
      </c>
      <c r="BB18" s="180">
        <f t="shared" si="22"/>
        <v>41</v>
      </c>
      <c r="BC18" s="259">
        <f t="shared" si="9"/>
        <v>0</v>
      </c>
      <c r="BD18" s="259">
        <f t="shared" si="10"/>
        <v>1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92" t="s">
        <v>47</v>
      </c>
      <c r="B19" s="597">
        <v>19</v>
      </c>
      <c r="C19" s="180">
        <v>10</v>
      </c>
      <c r="D19" s="180">
        <v>17</v>
      </c>
      <c r="E19" s="570">
        <f t="shared" si="11"/>
        <v>46</v>
      </c>
      <c r="F19" s="586">
        <v>21</v>
      </c>
      <c r="G19" s="180">
        <v>9</v>
      </c>
      <c r="H19" s="180">
        <v>15</v>
      </c>
      <c r="I19" s="360">
        <f t="shared" si="12"/>
        <v>45</v>
      </c>
      <c r="J19" s="583">
        <f t="shared" si="13"/>
        <v>-1</v>
      </c>
      <c r="K19" s="586">
        <v>20</v>
      </c>
      <c r="L19" s="180">
        <v>9</v>
      </c>
      <c r="M19" s="180">
        <v>15</v>
      </c>
      <c r="N19" s="570">
        <f t="shared" si="14"/>
        <v>44</v>
      </c>
      <c r="O19" s="263">
        <f t="shared" si="15"/>
        <v>-1</v>
      </c>
      <c r="P19" s="589">
        <v>20</v>
      </c>
      <c r="Q19" s="180">
        <v>9</v>
      </c>
      <c r="R19" s="180">
        <v>15</v>
      </c>
      <c r="S19" s="570">
        <f t="shared" si="16"/>
        <v>44</v>
      </c>
      <c r="T19" s="259">
        <f t="shared" si="23"/>
        <v>0</v>
      </c>
      <c r="U19" s="180">
        <v>20</v>
      </c>
      <c r="V19" s="180">
        <v>9</v>
      </c>
      <c r="W19" s="180">
        <v>15</v>
      </c>
      <c r="X19" s="180">
        <f t="shared" si="17"/>
        <v>44</v>
      </c>
      <c r="Y19" s="259">
        <f t="shared" si="24"/>
        <v>0</v>
      </c>
      <c r="Z19" s="259">
        <f t="shared" si="0"/>
        <v>-2</v>
      </c>
      <c r="AA19" s="180">
        <v>19</v>
      </c>
      <c r="AB19" s="180">
        <v>9</v>
      </c>
      <c r="AC19" s="180">
        <v>15</v>
      </c>
      <c r="AD19" s="180">
        <f t="shared" si="18"/>
        <v>43</v>
      </c>
      <c r="AE19" s="259">
        <f t="shared" si="1"/>
        <v>-1</v>
      </c>
      <c r="AF19" s="259">
        <f t="shared" si="2"/>
        <v>-3</v>
      </c>
      <c r="AG19" s="180">
        <v>19</v>
      </c>
      <c r="AH19" s="180">
        <v>9</v>
      </c>
      <c r="AI19" s="180">
        <v>15</v>
      </c>
      <c r="AJ19" s="180">
        <f t="shared" si="19"/>
        <v>43</v>
      </c>
      <c r="AK19" s="259">
        <f t="shared" si="3"/>
        <v>0</v>
      </c>
      <c r="AL19" s="259">
        <f t="shared" si="4"/>
        <v>-3</v>
      </c>
      <c r="AM19" s="180">
        <v>19</v>
      </c>
      <c r="AN19" s="180">
        <v>9</v>
      </c>
      <c r="AO19" s="180">
        <v>15</v>
      </c>
      <c r="AP19" s="180">
        <f t="shared" si="20"/>
        <v>43</v>
      </c>
      <c r="AQ19" s="259">
        <f t="shared" si="5"/>
        <v>0</v>
      </c>
      <c r="AR19" s="259">
        <f t="shared" si="6"/>
        <v>-3</v>
      </c>
      <c r="AS19" s="180">
        <v>19</v>
      </c>
      <c r="AT19" s="180">
        <v>9</v>
      </c>
      <c r="AU19" s="180">
        <v>15</v>
      </c>
      <c r="AV19" s="180">
        <f t="shared" si="21"/>
        <v>43</v>
      </c>
      <c r="AW19" s="259">
        <f t="shared" si="7"/>
        <v>0</v>
      </c>
      <c r="AX19" s="259">
        <f t="shared" si="8"/>
        <v>-3</v>
      </c>
      <c r="AY19" s="180">
        <v>19</v>
      </c>
      <c r="AZ19" s="180">
        <v>9</v>
      </c>
      <c r="BA19" s="180">
        <v>15</v>
      </c>
      <c r="BB19" s="180">
        <f t="shared" si="22"/>
        <v>43</v>
      </c>
      <c r="BC19" s="259">
        <f t="shared" si="9"/>
        <v>0</v>
      </c>
      <c r="BD19" s="259">
        <f t="shared" si="10"/>
        <v>-3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93" t="s">
        <v>48</v>
      </c>
      <c r="B20" s="598">
        <v>16</v>
      </c>
      <c r="C20" s="181">
        <v>10</v>
      </c>
      <c r="D20" s="181">
        <v>13</v>
      </c>
      <c r="E20" s="571">
        <f t="shared" si="11"/>
        <v>39</v>
      </c>
      <c r="F20" s="587">
        <v>15</v>
      </c>
      <c r="G20" s="181">
        <v>12</v>
      </c>
      <c r="H20" s="181">
        <v>10</v>
      </c>
      <c r="I20" s="361">
        <f t="shared" si="12"/>
        <v>37</v>
      </c>
      <c r="J20" s="583">
        <f t="shared" si="13"/>
        <v>-2</v>
      </c>
      <c r="K20" s="587">
        <v>15</v>
      </c>
      <c r="L20" s="181">
        <v>12</v>
      </c>
      <c r="M20" s="181">
        <v>10</v>
      </c>
      <c r="N20" s="571">
        <f t="shared" si="14"/>
        <v>37</v>
      </c>
      <c r="O20" s="265">
        <f t="shared" si="15"/>
        <v>0</v>
      </c>
      <c r="P20" s="590">
        <v>15</v>
      </c>
      <c r="Q20" s="181">
        <v>12</v>
      </c>
      <c r="R20" s="181">
        <v>10</v>
      </c>
      <c r="S20" s="571">
        <f t="shared" si="16"/>
        <v>37</v>
      </c>
      <c r="T20" s="260">
        <f t="shared" si="23"/>
        <v>0</v>
      </c>
      <c r="U20" s="181">
        <v>15</v>
      </c>
      <c r="V20" s="181">
        <v>12</v>
      </c>
      <c r="W20" s="181">
        <v>10</v>
      </c>
      <c r="X20" s="181">
        <f t="shared" si="17"/>
        <v>37</v>
      </c>
      <c r="Y20" s="260">
        <f t="shared" si="24"/>
        <v>0</v>
      </c>
      <c r="Z20" s="260">
        <f t="shared" si="0"/>
        <v>-2</v>
      </c>
      <c r="AA20" s="181">
        <v>14</v>
      </c>
      <c r="AB20" s="181">
        <v>12</v>
      </c>
      <c r="AC20" s="181">
        <v>10</v>
      </c>
      <c r="AD20" s="181">
        <f t="shared" si="18"/>
        <v>36</v>
      </c>
      <c r="AE20" s="260">
        <f t="shared" si="1"/>
        <v>-1</v>
      </c>
      <c r="AF20" s="260">
        <f t="shared" si="2"/>
        <v>-3</v>
      </c>
      <c r="AG20" s="181">
        <v>14</v>
      </c>
      <c r="AH20" s="181">
        <v>12</v>
      </c>
      <c r="AI20" s="181">
        <v>10</v>
      </c>
      <c r="AJ20" s="181">
        <f t="shared" si="19"/>
        <v>36</v>
      </c>
      <c r="AK20" s="260">
        <f t="shared" si="3"/>
        <v>0</v>
      </c>
      <c r="AL20" s="260">
        <f t="shared" si="4"/>
        <v>-3</v>
      </c>
      <c r="AM20" s="181">
        <v>14</v>
      </c>
      <c r="AN20" s="181">
        <v>12</v>
      </c>
      <c r="AO20" s="181">
        <v>10</v>
      </c>
      <c r="AP20" s="181">
        <f t="shared" si="20"/>
        <v>36</v>
      </c>
      <c r="AQ20" s="260">
        <f t="shared" si="5"/>
        <v>0</v>
      </c>
      <c r="AR20" s="260">
        <f t="shared" si="6"/>
        <v>-3</v>
      </c>
      <c r="AS20" s="181">
        <v>14</v>
      </c>
      <c r="AT20" s="181">
        <v>12</v>
      </c>
      <c r="AU20" s="181">
        <v>10</v>
      </c>
      <c r="AV20" s="181">
        <f t="shared" si="21"/>
        <v>36</v>
      </c>
      <c r="AW20" s="260">
        <f t="shared" si="7"/>
        <v>0</v>
      </c>
      <c r="AX20" s="260">
        <f t="shared" si="8"/>
        <v>-3</v>
      </c>
      <c r="AY20" s="181">
        <v>14</v>
      </c>
      <c r="AZ20" s="181">
        <v>12</v>
      </c>
      <c r="BA20" s="181">
        <v>10</v>
      </c>
      <c r="BB20" s="181">
        <f t="shared" si="22"/>
        <v>36</v>
      </c>
      <c r="BC20" s="260">
        <f t="shared" si="9"/>
        <v>0</v>
      </c>
      <c r="BD20" s="260">
        <f t="shared" si="10"/>
        <v>-3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92" t="s">
        <v>81</v>
      </c>
      <c r="B21" s="597">
        <v>9</v>
      </c>
      <c r="C21" s="180">
        <v>7</v>
      </c>
      <c r="D21" s="180">
        <v>3</v>
      </c>
      <c r="E21" s="570">
        <f t="shared" si="11"/>
        <v>19</v>
      </c>
      <c r="F21" s="586">
        <v>9</v>
      </c>
      <c r="G21" s="180">
        <v>10</v>
      </c>
      <c r="H21" s="180"/>
      <c r="I21" s="360">
        <f t="shared" si="12"/>
        <v>19</v>
      </c>
      <c r="J21" s="582">
        <f t="shared" si="13"/>
        <v>0</v>
      </c>
      <c r="K21" s="586">
        <v>8</v>
      </c>
      <c r="L21" s="180">
        <v>10</v>
      </c>
      <c r="M21" s="180"/>
      <c r="N21" s="570">
        <f t="shared" si="14"/>
        <v>18</v>
      </c>
      <c r="O21" s="263">
        <f t="shared" si="15"/>
        <v>-1</v>
      </c>
      <c r="P21" s="589">
        <v>8</v>
      </c>
      <c r="Q21" s="180">
        <v>10</v>
      </c>
      <c r="R21" s="180"/>
      <c r="S21" s="570">
        <f t="shared" si="16"/>
        <v>18</v>
      </c>
      <c r="T21" s="259">
        <f t="shared" si="23"/>
        <v>0</v>
      </c>
      <c r="U21" s="180">
        <v>8</v>
      </c>
      <c r="V21" s="180">
        <v>10</v>
      </c>
      <c r="W21" s="180"/>
      <c r="X21" s="180">
        <f t="shared" si="17"/>
        <v>18</v>
      </c>
      <c r="Y21" s="259">
        <f t="shared" si="24"/>
        <v>0</v>
      </c>
      <c r="Z21" s="259">
        <f t="shared" si="0"/>
        <v>-1</v>
      </c>
      <c r="AA21" s="180">
        <v>8</v>
      </c>
      <c r="AB21" s="180">
        <v>9</v>
      </c>
      <c r="AC21" s="180"/>
      <c r="AD21" s="180">
        <f t="shared" si="18"/>
        <v>17</v>
      </c>
      <c r="AE21" s="259">
        <f t="shared" si="1"/>
        <v>-1</v>
      </c>
      <c r="AF21" s="259">
        <f t="shared" si="2"/>
        <v>-2</v>
      </c>
      <c r="AG21" s="180">
        <v>8</v>
      </c>
      <c r="AH21" s="180">
        <v>8</v>
      </c>
      <c r="AI21" s="277" t="s">
        <v>32</v>
      </c>
      <c r="AJ21" s="180">
        <f t="shared" si="19"/>
        <v>16</v>
      </c>
      <c r="AK21" s="259">
        <f t="shared" si="3"/>
        <v>-1</v>
      </c>
      <c r="AL21" s="259">
        <f t="shared" si="4"/>
        <v>-3</v>
      </c>
      <c r="AM21" s="180">
        <v>8</v>
      </c>
      <c r="AN21" s="180">
        <v>8</v>
      </c>
      <c r="AO21" s="180"/>
      <c r="AP21" s="180">
        <f t="shared" si="20"/>
        <v>16</v>
      </c>
      <c r="AQ21" s="259">
        <f t="shared" si="5"/>
        <v>0</v>
      </c>
      <c r="AR21" s="259">
        <f t="shared" si="6"/>
        <v>-3</v>
      </c>
      <c r="AS21" s="180">
        <v>8</v>
      </c>
      <c r="AT21" s="180">
        <v>9</v>
      </c>
      <c r="AU21" s="277"/>
      <c r="AV21" s="180">
        <f t="shared" si="21"/>
        <v>17</v>
      </c>
      <c r="AW21" s="259">
        <f t="shared" si="7"/>
        <v>1</v>
      </c>
      <c r="AX21" s="259">
        <f t="shared" si="8"/>
        <v>-2</v>
      </c>
      <c r="AY21" s="180">
        <v>8</v>
      </c>
      <c r="AZ21" s="180">
        <v>9</v>
      </c>
      <c r="BA21" s="180"/>
      <c r="BB21" s="180">
        <f t="shared" si="22"/>
        <v>17</v>
      </c>
      <c r="BC21" s="259">
        <f t="shared" si="9"/>
        <v>0</v>
      </c>
      <c r="BD21" s="259">
        <f t="shared" si="10"/>
        <v>-2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92" t="s">
        <v>49</v>
      </c>
      <c r="B22" s="597">
        <v>8</v>
      </c>
      <c r="C22" s="180">
        <v>5</v>
      </c>
      <c r="D22" s="180">
        <v>4</v>
      </c>
      <c r="E22" s="570">
        <f t="shared" si="11"/>
        <v>17</v>
      </c>
      <c r="F22" s="586">
        <v>7</v>
      </c>
      <c r="G22" s="180">
        <v>7</v>
      </c>
      <c r="H22" s="180">
        <v>2</v>
      </c>
      <c r="I22" s="360">
        <f t="shared" si="12"/>
        <v>16</v>
      </c>
      <c r="J22" s="583">
        <f t="shared" si="13"/>
        <v>-1</v>
      </c>
      <c r="K22" s="586">
        <v>8</v>
      </c>
      <c r="L22" s="180">
        <v>7</v>
      </c>
      <c r="M22" s="180">
        <v>2</v>
      </c>
      <c r="N22" s="570">
        <f t="shared" si="14"/>
        <v>17</v>
      </c>
      <c r="O22" s="263">
        <f t="shared" si="15"/>
        <v>1</v>
      </c>
      <c r="P22" s="589">
        <v>7</v>
      </c>
      <c r="Q22" s="180">
        <v>7</v>
      </c>
      <c r="R22" s="180">
        <v>2</v>
      </c>
      <c r="S22" s="570">
        <f t="shared" si="16"/>
        <v>16</v>
      </c>
      <c r="T22" s="259">
        <f t="shared" si="23"/>
        <v>-1</v>
      </c>
      <c r="U22" s="180">
        <v>7</v>
      </c>
      <c r="V22" s="180">
        <v>7</v>
      </c>
      <c r="W22" s="180">
        <v>2</v>
      </c>
      <c r="X22" s="180">
        <f t="shared" si="17"/>
        <v>16</v>
      </c>
      <c r="Y22" s="259">
        <f t="shared" si="24"/>
        <v>0</v>
      </c>
      <c r="Z22" s="259">
        <f t="shared" si="0"/>
        <v>-1</v>
      </c>
      <c r="AA22" s="180">
        <v>6</v>
      </c>
      <c r="AB22" s="180">
        <v>7</v>
      </c>
      <c r="AC22" s="180">
        <v>2</v>
      </c>
      <c r="AD22" s="180">
        <f t="shared" si="18"/>
        <v>15</v>
      </c>
      <c r="AE22" s="259">
        <f t="shared" si="1"/>
        <v>-1</v>
      </c>
      <c r="AF22" s="259">
        <f t="shared" si="2"/>
        <v>-2</v>
      </c>
      <c r="AG22" s="180">
        <v>5</v>
      </c>
      <c r="AH22" s="180">
        <v>7</v>
      </c>
      <c r="AI22" s="180">
        <v>2</v>
      </c>
      <c r="AJ22" s="180">
        <f t="shared" si="19"/>
        <v>14</v>
      </c>
      <c r="AK22" s="259">
        <f t="shared" si="3"/>
        <v>-1</v>
      </c>
      <c r="AL22" s="259">
        <f t="shared" si="4"/>
        <v>-3</v>
      </c>
      <c r="AM22" s="180">
        <v>5</v>
      </c>
      <c r="AN22" s="180">
        <v>7</v>
      </c>
      <c r="AO22" s="180">
        <v>2</v>
      </c>
      <c r="AP22" s="180">
        <f t="shared" si="20"/>
        <v>14</v>
      </c>
      <c r="AQ22" s="259">
        <f t="shared" si="5"/>
        <v>0</v>
      </c>
      <c r="AR22" s="259">
        <f t="shared" si="6"/>
        <v>-3</v>
      </c>
      <c r="AS22" s="180">
        <v>5</v>
      </c>
      <c r="AT22" s="180">
        <v>7</v>
      </c>
      <c r="AU22" s="180">
        <v>2</v>
      </c>
      <c r="AV22" s="180">
        <f t="shared" si="21"/>
        <v>14</v>
      </c>
      <c r="AW22" s="259">
        <f t="shared" si="7"/>
        <v>0</v>
      </c>
      <c r="AX22" s="259">
        <f t="shared" si="8"/>
        <v>-3</v>
      </c>
      <c r="AY22" s="180">
        <v>5</v>
      </c>
      <c r="AZ22" s="180">
        <v>7</v>
      </c>
      <c r="BA22" s="180">
        <v>2</v>
      </c>
      <c r="BB22" s="180">
        <f t="shared" si="22"/>
        <v>14</v>
      </c>
      <c r="BC22" s="259">
        <f t="shared" si="9"/>
        <v>0</v>
      </c>
      <c r="BD22" s="259">
        <f t="shared" si="10"/>
        <v>-3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92" t="s">
        <v>57</v>
      </c>
      <c r="B23" s="597">
        <v>11</v>
      </c>
      <c r="C23" s="180"/>
      <c r="D23" s="71"/>
      <c r="E23" s="570">
        <f t="shared" si="11"/>
        <v>11</v>
      </c>
      <c r="F23" s="586">
        <v>11</v>
      </c>
      <c r="G23" s="180"/>
      <c r="H23" s="180"/>
      <c r="I23" s="360">
        <f t="shared" si="12"/>
        <v>11</v>
      </c>
      <c r="J23" s="583">
        <f t="shared" si="13"/>
        <v>0</v>
      </c>
      <c r="K23" s="586">
        <v>11</v>
      </c>
      <c r="L23" s="180"/>
      <c r="M23" s="180"/>
      <c r="N23" s="570">
        <f t="shared" si="14"/>
        <v>11</v>
      </c>
      <c r="O23" s="263">
        <f t="shared" si="15"/>
        <v>0</v>
      </c>
      <c r="P23" s="589">
        <v>11</v>
      </c>
      <c r="Q23" s="180"/>
      <c r="R23" s="180"/>
      <c r="S23" s="570">
        <f t="shared" si="16"/>
        <v>11</v>
      </c>
      <c r="T23" s="259">
        <f t="shared" si="23"/>
        <v>0</v>
      </c>
      <c r="U23" s="180">
        <v>11</v>
      </c>
      <c r="V23" s="180"/>
      <c r="W23" s="180"/>
      <c r="X23" s="180">
        <f t="shared" si="17"/>
        <v>11</v>
      </c>
      <c r="Y23" s="259">
        <f t="shared" si="24"/>
        <v>0</v>
      </c>
      <c r="Z23" s="259">
        <f t="shared" si="0"/>
        <v>0</v>
      </c>
      <c r="AA23" s="180">
        <v>11</v>
      </c>
      <c r="AB23" s="180"/>
      <c r="AC23" s="180"/>
      <c r="AD23" s="180">
        <f t="shared" si="18"/>
        <v>11</v>
      </c>
      <c r="AE23" s="259">
        <f t="shared" si="1"/>
        <v>0</v>
      </c>
      <c r="AF23" s="259">
        <f t="shared" si="2"/>
        <v>0</v>
      </c>
      <c r="AG23" s="180">
        <v>10</v>
      </c>
      <c r="AH23" s="180"/>
      <c r="AI23" s="180"/>
      <c r="AJ23" s="180">
        <f t="shared" si="19"/>
        <v>10</v>
      </c>
      <c r="AK23" s="259">
        <f t="shared" si="3"/>
        <v>-1</v>
      </c>
      <c r="AL23" s="259">
        <f t="shared" si="4"/>
        <v>-1</v>
      </c>
      <c r="AM23" s="180">
        <v>10</v>
      </c>
      <c r="AN23" s="180"/>
      <c r="AO23" s="180"/>
      <c r="AP23" s="180">
        <f t="shared" si="20"/>
        <v>10</v>
      </c>
      <c r="AQ23" s="259">
        <f t="shared" si="5"/>
        <v>0</v>
      </c>
      <c r="AR23" s="259">
        <f t="shared" si="6"/>
        <v>-1</v>
      </c>
      <c r="AS23" s="180">
        <v>10</v>
      </c>
      <c r="AT23" s="180"/>
      <c r="AU23" s="180"/>
      <c r="AV23" s="180">
        <f t="shared" si="21"/>
        <v>10</v>
      </c>
      <c r="AW23" s="259">
        <f t="shared" si="7"/>
        <v>0</v>
      </c>
      <c r="AX23" s="259">
        <f t="shared" si="8"/>
        <v>-1</v>
      </c>
      <c r="AY23" s="180">
        <v>10</v>
      </c>
      <c r="AZ23" s="180"/>
      <c r="BA23" s="180"/>
      <c r="BB23" s="180">
        <f t="shared" si="22"/>
        <v>10</v>
      </c>
      <c r="BC23" s="259">
        <f t="shared" si="9"/>
        <v>0</v>
      </c>
      <c r="BD23" s="259">
        <f t="shared" si="10"/>
        <v>-1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92" t="s">
        <v>80</v>
      </c>
      <c r="B24" s="597">
        <v>6</v>
      </c>
      <c r="C24" s="180"/>
      <c r="D24" s="71"/>
      <c r="E24" s="570">
        <f t="shared" si="11"/>
        <v>6</v>
      </c>
      <c r="F24" s="586">
        <v>6</v>
      </c>
      <c r="G24" s="180"/>
      <c r="H24" s="180"/>
      <c r="I24" s="360">
        <f t="shared" si="12"/>
        <v>6</v>
      </c>
      <c r="J24" s="583">
        <f t="shared" si="13"/>
        <v>0</v>
      </c>
      <c r="K24" s="586">
        <v>6</v>
      </c>
      <c r="L24" s="180"/>
      <c r="M24" s="180"/>
      <c r="N24" s="570">
        <f t="shared" si="14"/>
        <v>6</v>
      </c>
      <c r="O24" s="263">
        <f t="shared" si="15"/>
        <v>0</v>
      </c>
      <c r="P24" s="589">
        <v>6</v>
      </c>
      <c r="Q24" s="180"/>
      <c r="R24" s="180"/>
      <c r="S24" s="570">
        <f t="shared" si="16"/>
        <v>6</v>
      </c>
      <c r="T24" s="259">
        <f t="shared" si="23"/>
        <v>0</v>
      </c>
      <c r="U24" s="180">
        <v>6</v>
      </c>
      <c r="V24" s="180"/>
      <c r="W24" s="180"/>
      <c r="X24" s="180">
        <f t="shared" si="17"/>
        <v>6</v>
      </c>
      <c r="Y24" s="259">
        <f t="shared" si="24"/>
        <v>0</v>
      </c>
      <c r="Z24" s="259">
        <f t="shared" si="0"/>
        <v>0</v>
      </c>
      <c r="AA24" s="180">
        <v>6</v>
      </c>
      <c r="AB24" s="180"/>
      <c r="AC24" s="180"/>
      <c r="AD24" s="180">
        <f t="shared" si="18"/>
        <v>6</v>
      </c>
      <c r="AE24" s="259">
        <f t="shared" si="1"/>
        <v>0</v>
      </c>
      <c r="AF24" s="259">
        <f t="shared" si="2"/>
        <v>0</v>
      </c>
      <c r="AG24" s="180">
        <v>6</v>
      </c>
      <c r="AH24" s="180"/>
      <c r="AI24" s="180"/>
      <c r="AJ24" s="180">
        <f t="shared" si="19"/>
        <v>6</v>
      </c>
      <c r="AK24" s="259">
        <f t="shared" si="3"/>
        <v>0</v>
      </c>
      <c r="AL24" s="259">
        <f t="shared" si="4"/>
        <v>0</v>
      </c>
      <c r="AM24" s="180">
        <v>6</v>
      </c>
      <c r="AN24" s="180"/>
      <c r="AO24" s="180"/>
      <c r="AP24" s="180">
        <f t="shared" si="20"/>
        <v>6</v>
      </c>
      <c r="AQ24" s="259">
        <f t="shared" si="5"/>
        <v>0</v>
      </c>
      <c r="AR24" s="259">
        <f t="shared" si="6"/>
        <v>0</v>
      </c>
      <c r="AS24" s="180">
        <v>5</v>
      </c>
      <c r="AT24" s="180"/>
      <c r="AU24" s="180"/>
      <c r="AV24" s="180">
        <f t="shared" si="21"/>
        <v>5</v>
      </c>
      <c r="AW24" s="259">
        <f t="shared" si="7"/>
        <v>-1</v>
      </c>
      <c r="AX24" s="259">
        <f t="shared" si="8"/>
        <v>-1</v>
      </c>
      <c r="AY24" s="180">
        <v>5</v>
      </c>
      <c r="AZ24" s="180"/>
      <c r="BA24" s="180"/>
      <c r="BB24" s="180">
        <f t="shared" si="22"/>
        <v>5</v>
      </c>
      <c r="BC24" s="259">
        <f t="shared" si="9"/>
        <v>0</v>
      </c>
      <c r="BD24" s="259">
        <f t="shared" si="10"/>
        <v>-1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 ht="13.8" thickBot="1">
      <c r="A25" s="193" t="s">
        <v>93</v>
      </c>
      <c r="B25" s="599">
        <v>19</v>
      </c>
      <c r="C25" s="565"/>
      <c r="D25" s="566"/>
      <c r="E25" s="572">
        <f t="shared" si="11"/>
        <v>19</v>
      </c>
      <c r="F25" s="587">
        <v>23</v>
      </c>
      <c r="G25" s="181"/>
      <c r="H25" s="181"/>
      <c r="I25" s="361">
        <f t="shared" si="12"/>
        <v>23</v>
      </c>
      <c r="J25" s="365">
        <f t="shared" si="13"/>
        <v>4</v>
      </c>
      <c r="K25" s="602">
        <v>24</v>
      </c>
      <c r="L25" s="565"/>
      <c r="M25" s="565"/>
      <c r="N25" s="572">
        <f t="shared" si="14"/>
        <v>24</v>
      </c>
      <c r="O25" s="265">
        <f t="shared" si="15"/>
        <v>1</v>
      </c>
      <c r="P25" s="590">
        <v>24</v>
      </c>
      <c r="Q25" s="181"/>
      <c r="R25" s="181"/>
      <c r="S25" s="572">
        <f t="shared" si="16"/>
        <v>24</v>
      </c>
      <c r="T25" s="260">
        <f t="shared" si="23"/>
        <v>0</v>
      </c>
      <c r="U25" s="181">
        <v>24</v>
      </c>
      <c r="V25" s="181"/>
      <c r="W25" s="181"/>
      <c r="X25" s="181">
        <f t="shared" si="17"/>
        <v>24</v>
      </c>
      <c r="Y25" s="260">
        <f t="shared" si="24"/>
        <v>0</v>
      </c>
      <c r="Z25" s="260">
        <f t="shared" si="0"/>
        <v>5</v>
      </c>
      <c r="AA25" s="181">
        <v>25</v>
      </c>
      <c r="AB25" s="181"/>
      <c r="AC25" s="181"/>
      <c r="AD25" s="181">
        <f t="shared" si="18"/>
        <v>25</v>
      </c>
      <c r="AE25" s="260">
        <f t="shared" si="1"/>
        <v>1</v>
      </c>
      <c r="AF25" s="260">
        <f t="shared" si="2"/>
        <v>6</v>
      </c>
      <c r="AG25" s="181">
        <v>25</v>
      </c>
      <c r="AH25" s="181"/>
      <c r="AI25" s="181"/>
      <c r="AJ25" s="181">
        <f t="shared" si="19"/>
        <v>25</v>
      </c>
      <c r="AK25" s="260">
        <f t="shared" si="3"/>
        <v>0</v>
      </c>
      <c r="AL25" s="260">
        <f t="shared" si="4"/>
        <v>6</v>
      </c>
      <c r="AM25" s="181">
        <v>24</v>
      </c>
      <c r="AN25" s="181"/>
      <c r="AO25" s="181"/>
      <c r="AP25" s="181">
        <f t="shared" si="20"/>
        <v>24</v>
      </c>
      <c r="AQ25" s="260">
        <f t="shared" si="5"/>
        <v>-1</v>
      </c>
      <c r="AR25" s="260">
        <f t="shared" si="6"/>
        <v>5</v>
      </c>
      <c r="AS25" s="181">
        <v>24</v>
      </c>
      <c r="AT25" s="181"/>
      <c r="AU25" s="181"/>
      <c r="AV25" s="181">
        <f t="shared" si="21"/>
        <v>24</v>
      </c>
      <c r="AW25" s="260">
        <f t="shared" si="7"/>
        <v>0</v>
      </c>
      <c r="AX25" s="260">
        <f t="shared" si="8"/>
        <v>5</v>
      </c>
      <c r="AY25" s="181">
        <v>24</v>
      </c>
      <c r="AZ25" s="181"/>
      <c r="BA25" s="181"/>
      <c r="BB25" s="181">
        <f t="shared" si="22"/>
        <v>24</v>
      </c>
      <c r="BC25" s="260">
        <f t="shared" si="9"/>
        <v>0</v>
      </c>
      <c r="BD25" s="260">
        <f t="shared" si="10"/>
        <v>5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Bot="1">
      <c r="A26" s="194" t="s">
        <v>110</v>
      </c>
      <c r="B26" s="600">
        <v>330</v>
      </c>
      <c r="C26" s="562">
        <f t="shared" ref="C26:I26" si="25">SUM(C6:C25)</f>
        <v>249</v>
      </c>
      <c r="D26" s="562">
        <f t="shared" si="25"/>
        <v>207</v>
      </c>
      <c r="E26" s="563">
        <f t="shared" si="25"/>
        <v>786</v>
      </c>
      <c r="F26" s="593">
        <f t="shared" si="25"/>
        <v>381</v>
      </c>
      <c r="G26" s="207">
        <f t="shared" si="25"/>
        <v>224</v>
      </c>
      <c r="H26" s="207">
        <f t="shared" si="25"/>
        <v>179</v>
      </c>
      <c r="I26" s="220">
        <f t="shared" si="25"/>
        <v>784</v>
      </c>
      <c r="J26" s="584">
        <f>I26-E26</f>
        <v>-2</v>
      </c>
      <c r="K26" s="600">
        <f>SUM(K6:K25)</f>
        <v>377</v>
      </c>
      <c r="L26" s="562">
        <f>SUM(L6:L25)</f>
        <v>219</v>
      </c>
      <c r="M26" s="562">
        <f>SUM(M6:M25)</f>
        <v>179</v>
      </c>
      <c r="N26" s="563">
        <f>SUM(N6:N25)</f>
        <v>775</v>
      </c>
      <c r="O26" s="257">
        <f>N26-I26</f>
        <v>-9</v>
      </c>
      <c r="P26" s="593">
        <f>SUM(P6:P25)</f>
        <v>374</v>
      </c>
      <c r="Q26" s="207">
        <f>SUM(Q6:Q25)</f>
        <v>218</v>
      </c>
      <c r="R26" s="207">
        <f>SUM(R6:R25)</f>
        <v>179</v>
      </c>
      <c r="S26" s="563">
        <f>SUM(S6:S25)</f>
        <v>771</v>
      </c>
      <c r="T26" s="257">
        <f t="shared" si="23"/>
        <v>-4</v>
      </c>
      <c r="U26" s="207">
        <f>SUM(U6:U25)</f>
        <v>372</v>
      </c>
      <c r="V26" s="207">
        <f>SUM(V6:V25)</f>
        <v>217</v>
      </c>
      <c r="W26" s="207">
        <f>SUM(W6:W25)</f>
        <v>179</v>
      </c>
      <c r="X26" s="220">
        <f>SUM(X6:X25)</f>
        <v>768</v>
      </c>
      <c r="Y26" s="257">
        <f t="shared" si="24"/>
        <v>-3</v>
      </c>
      <c r="Z26" s="257">
        <f t="shared" si="0"/>
        <v>-18</v>
      </c>
      <c r="AA26" s="207">
        <f>SUM(AA6:AA25)</f>
        <v>371</v>
      </c>
      <c r="AB26" s="207">
        <f>SUM(AB6:AB25)</f>
        <v>214</v>
      </c>
      <c r="AC26" s="207">
        <f>SUM(AC6:AC25)</f>
        <v>177</v>
      </c>
      <c r="AD26" s="220">
        <f>SUM(AD6:AD25)</f>
        <v>762</v>
      </c>
      <c r="AE26" s="257">
        <f t="shared" si="1"/>
        <v>-6</v>
      </c>
      <c r="AF26" s="257">
        <f t="shared" si="2"/>
        <v>-24</v>
      </c>
      <c r="AG26" s="215">
        <f>SUM(AG6:AG25)</f>
        <v>364</v>
      </c>
      <c r="AH26" s="215">
        <f>SUM(AH6:AH25)</f>
        <v>210</v>
      </c>
      <c r="AI26" s="215">
        <f>SUM(AI6:AI25)</f>
        <v>177</v>
      </c>
      <c r="AJ26" s="278">
        <f>SUM(AJ6:AJ25)</f>
        <v>751</v>
      </c>
      <c r="AK26" s="279">
        <f t="shared" si="3"/>
        <v>-11</v>
      </c>
      <c r="AL26" s="279">
        <f t="shared" si="4"/>
        <v>-35</v>
      </c>
      <c r="AM26" s="207">
        <f>SUM(AM6:AM25)</f>
        <v>362</v>
      </c>
      <c r="AN26" s="207">
        <f>SUM(AN6:AN25)</f>
        <v>208</v>
      </c>
      <c r="AO26" s="207">
        <f>SUM(AO6:AO25)</f>
        <v>177</v>
      </c>
      <c r="AP26" s="220">
        <f>SUM(AP6:AP25)</f>
        <v>747</v>
      </c>
      <c r="AQ26" s="257">
        <f t="shared" si="5"/>
        <v>-4</v>
      </c>
      <c r="AR26" s="257">
        <f t="shared" si="6"/>
        <v>-39</v>
      </c>
      <c r="AS26" s="207">
        <f>SUM(AS6:AS25)</f>
        <v>357</v>
      </c>
      <c r="AT26" s="207">
        <f>SUM(AT6:AT25)</f>
        <v>209</v>
      </c>
      <c r="AU26" s="207">
        <f>SUM(AU6:AU25)</f>
        <v>177</v>
      </c>
      <c r="AV26" s="220">
        <f>SUM(AV6:AV25)</f>
        <v>743</v>
      </c>
      <c r="AW26" s="257">
        <f t="shared" si="7"/>
        <v>-4</v>
      </c>
      <c r="AX26" s="257">
        <f t="shared" si="8"/>
        <v>-43</v>
      </c>
      <c r="AY26" s="207">
        <f>SUM(AY6:AY25)</f>
        <v>357</v>
      </c>
      <c r="AZ26" s="207">
        <f>SUM(AZ6:AZ25)</f>
        <v>208</v>
      </c>
      <c r="BA26" s="207">
        <f>SUM(BA6:BA25)</f>
        <v>177</v>
      </c>
      <c r="BB26" s="220">
        <f>SUM(BB6:BB25)</f>
        <v>742</v>
      </c>
      <c r="BC26" s="257">
        <f t="shared" si="9"/>
        <v>-1</v>
      </c>
      <c r="BD26" s="257">
        <f t="shared" si="10"/>
        <v>-44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8" thickTop="1">
      <c r="B27" s="699">
        <v>38243</v>
      </c>
      <c r="C27" s="700"/>
      <c r="D27" s="700"/>
      <c r="E27" s="700"/>
      <c r="F27" s="699">
        <v>38281</v>
      </c>
      <c r="G27" s="700"/>
      <c r="H27" s="700"/>
      <c r="I27" s="700"/>
      <c r="J27" s="701"/>
      <c r="K27" s="709">
        <v>38310</v>
      </c>
      <c r="L27" s="710"/>
      <c r="M27" s="710"/>
      <c r="N27" s="710"/>
      <c r="O27" s="712"/>
      <c r="P27" s="709">
        <v>38330</v>
      </c>
      <c r="Q27" s="710"/>
      <c r="R27" s="710"/>
      <c r="S27" s="710"/>
      <c r="T27" s="711"/>
      <c r="U27" s="699">
        <v>38355</v>
      </c>
      <c r="V27" s="700"/>
      <c r="W27" s="700"/>
      <c r="X27" s="700"/>
      <c r="Y27" s="700"/>
      <c r="Z27" s="714"/>
      <c r="AA27" s="699">
        <v>38384</v>
      </c>
      <c r="AB27" s="700"/>
      <c r="AC27" s="700"/>
      <c r="AD27" s="700"/>
      <c r="AE27" s="700"/>
      <c r="AF27" s="714"/>
      <c r="AG27" s="715" t="s">
        <v>122</v>
      </c>
      <c r="AH27" s="716"/>
      <c r="AI27" s="716"/>
      <c r="AJ27" s="716"/>
      <c r="AK27" s="716"/>
      <c r="AL27" s="717"/>
      <c r="AM27" s="715" t="s">
        <v>126</v>
      </c>
      <c r="AN27" s="716"/>
      <c r="AO27" s="716"/>
      <c r="AP27" s="716"/>
      <c r="AQ27" s="716"/>
      <c r="AR27" s="717"/>
      <c r="AS27" s="715" t="s">
        <v>133</v>
      </c>
      <c r="AT27" s="716"/>
      <c r="AU27" s="716"/>
      <c r="AV27" s="716"/>
      <c r="AW27" s="716"/>
      <c r="AX27" s="717"/>
      <c r="AY27" s="715" t="s">
        <v>135</v>
      </c>
      <c r="AZ27" s="716"/>
      <c r="BA27" s="716"/>
      <c r="BB27" s="716"/>
      <c r="BC27" s="716"/>
      <c r="BD27" s="717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693" t="s">
        <v>97</v>
      </c>
      <c r="C28" s="694"/>
      <c r="D28" s="694"/>
      <c r="E28" s="695"/>
      <c r="F28" s="693" t="s">
        <v>97</v>
      </c>
      <c r="G28" s="694"/>
      <c r="H28" s="694"/>
      <c r="I28" s="695"/>
      <c r="J28" s="255"/>
      <c r="K28" s="693" t="s">
        <v>97</v>
      </c>
      <c r="L28" s="694"/>
      <c r="M28" s="694"/>
      <c r="N28" s="694"/>
      <c r="O28" s="708"/>
      <c r="P28" s="693" t="s">
        <v>97</v>
      </c>
      <c r="Q28" s="694"/>
      <c r="R28" s="694"/>
      <c r="S28" s="695"/>
      <c r="T28" s="255"/>
      <c r="U28" s="693" t="s">
        <v>97</v>
      </c>
      <c r="V28" s="694"/>
      <c r="W28" s="694"/>
      <c r="X28" s="695"/>
      <c r="Y28" s="255"/>
      <c r="Z28" s="255"/>
      <c r="AA28" s="693" t="s">
        <v>97</v>
      </c>
      <c r="AB28" s="694"/>
      <c r="AC28" s="694"/>
      <c r="AD28" s="695"/>
      <c r="AE28" s="255"/>
      <c r="AF28" s="255"/>
      <c r="AG28" s="693" t="s">
        <v>97</v>
      </c>
      <c r="AH28" s="694"/>
      <c r="AI28" s="694"/>
      <c r="AJ28" s="695"/>
      <c r="AK28" s="255"/>
      <c r="AL28" s="255"/>
      <c r="AM28" s="693" t="s">
        <v>97</v>
      </c>
      <c r="AN28" s="694"/>
      <c r="AO28" s="694"/>
      <c r="AP28" s="695"/>
      <c r="AQ28" s="255"/>
      <c r="AR28" s="255"/>
      <c r="AS28" s="693" t="s">
        <v>97</v>
      </c>
      <c r="AT28" s="694"/>
      <c r="AU28" s="694"/>
      <c r="AV28" s="695"/>
      <c r="AW28" s="255"/>
      <c r="AX28" s="255"/>
      <c r="AY28" s="693" t="s">
        <v>97</v>
      </c>
      <c r="AZ28" s="694"/>
      <c r="BA28" s="694"/>
      <c r="BB28" s="695"/>
      <c r="BC28" s="255"/>
      <c r="BD28" s="255"/>
      <c r="BE28" s="195"/>
      <c r="BF28" s="696"/>
      <c r="BG28" s="696"/>
      <c r="BH28" s="696"/>
      <c r="BI28" s="696"/>
      <c r="BJ28" s="195"/>
      <c r="BK28" s="696"/>
      <c r="BL28" s="696"/>
      <c r="BM28" s="696"/>
      <c r="BN28" s="696"/>
    </row>
    <row r="29" spans="1:66" ht="12.75" customHeight="1">
      <c r="B29" s="693" t="s">
        <v>76</v>
      </c>
      <c r="C29" s="694"/>
      <c r="D29" s="694"/>
      <c r="E29" s="695"/>
      <c r="F29" s="693" t="s">
        <v>76</v>
      </c>
      <c r="G29" s="694"/>
      <c r="H29" s="694"/>
      <c r="I29" s="695"/>
      <c r="J29" s="697" t="s">
        <v>120</v>
      </c>
      <c r="K29" s="693" t="s">
        <v>76</v>
      </c>
      <c r="L29" s="694"/>
      <c r="M29" s="694"/>
      <c r="N29" s="695"/>
      <c r="O29" s="697" t="s">
        <v>120</v>
      </c>
      <c r="P29" s="693" t="s">
        <v>76</v>
      </c>
      <c r="Q29" s="694"/>
      <c r="R29" s="694"/>
      <c r="S29" s="695"/>
      <c r="T29" s="697" t="s">
        <v>120</v>
      </c>
      <c r="U29" s="693" t="s">
        <v>76</v>
      </c>
      <c r="V29" s="694"/>
      <c r="W29" s="694"/>
      <c r="X29" s="695"/>
      <c r="Y29" s="697" t="s">
        <v>120</v>
      </c>
      <c r="Z29" s="697" t="s">
        <v>119</v>
      </c>
      <c r="AA29" s="693" t="s">
        <v>76</v>
      </c>
      <c r="AB29" s="694"/>
      <c r="AC29" s="694"/>
      <c r="AD29" s="695"/>
      <c r="AE29" s="697" t="s">
        <v>120</v>
      </c>
      <c r="AF29" s="697" t="s">
        <v>121</v>
      </c>
      <c r="AG29" s="693" t="s">
        <v>76</v>
      </c>
      <c r="AH29" s="694"/>
      <c r="AI29" s="694"/>
      <c r="AJ29" s="695"/>
      <c r="AK29" s="697" t="s">
        <v>120</v>
      </c>
      <c r="AL29" s="697" t="s">
        <v>121</v>
      </c>
      <c r="AM29" s="693" t="s">
        <v>76</v>
      </c>
      <c r="AN29" s="694"/>
      <c r="AO29" s="694"/>
      <c r="AP29" s="695"/>
      <c r="AQ29" s="697" t="s">
        <v>120</v>
      </c>
      <c r="AR29" s="697" t="s">
        <v>121</v>
      </c>
      <c r="AS29" s="693" t="s">
        <v>76</v>
      </c>
      <c r="AT29" s="694"/>
      <c r="AU29" s="694"/>
      <c r="AV29" s="695"/>
      <c r="AW29" s="697" t="s">
        <v>120</v>
      </c>
      <c r="AX29" s="697" t="s">
        <v>121</v>
      </c>
      <c r="AY29" s="693" t="s">
        <v>76</v>
      </c>
      <c r="AZ29" s="694"/>
      <c r="BA29" s="694"/>
      <c r="BB29" s="695"/>
      <c r="BC29" s="697" t="s">
        <v>120</v>
      </c>
      <c r="BD29" s="697" t="s">
        <v>121</v>
      </c>
      <c r="BE29" s="195"/>
      <c r="BF29" s="696"/>
      <c r="BG29" s="696"/>
      <c r="BH29" s="696"/>
      <c r="BI29" s="696"/>
      <c r="BJ29" s="195"/>
      <c r="BK29" s="696"/>
      <c r="BL29" s="696"/>
      <c r="BM29" s="696"/>
      <c r="BN29" s="696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698"/>
      <c r="K30" s="177" t="s">
        <v>71</v>
      </c>
      <c r="L30" s="177" t="s">
        <v>72</v>
      </c>
      <c r="M30" s="177" t="s">
        <v>73</v>
      </c>
      <c r="N30" s="190" t="s">
        <v>13</v>
      </c>
      <c r="O30" s="698"/>
      <c r="P30" s="177" t="s">
        <v>71</v>
      </c>
      <c r="Q30" s="177" t="s">
        <v>72</v>
      </c>
      <c r="R30" s="177" t="s">
        <v>73</v>
      </c>
      <c r="S30" s="177" t="s">
        <v>13</v>
      </c>
      <c r="T30" s="698"/>
      <c r="U30" s="177" t="s">
        <v>71</v>
      </c>
      <c r="V30" s="177" t="s">
        <v>72</v>
      </c>
      <c r="W30" s="177" t="s">
        <v>73</v>
      </c>
      <c r="X30" s="177" t="s">
        <v>13</v>
      </c>
      <c r="Y30" s="698"/>
      <c r="Z30" s="698"/>
      <c r="AA30" s="177" t="s">
        <v>71</v>
      </c>
      <c r="AB30" s="177" t="s">
        <v>72</v>
      </c>
      <c r="AC30" s="177" t="s">
        <v>73</v>
      </c>
      <c r="AD30" s="177" t="s">
        <v>13</v>
      </c>
      <c r="AE30" s="698"/>
      <c r="AF30" s="698"/>
      <c r="AG30" s="177" t="s">
        <v>71</v>
      </c>
      <c r="AH30" s="177" t="s">
        <v>72</v>
      </c>
      <c r="AI30" s="177" t="s">
        <v>73</v>
      </c>
      <c r="AJ30" s="177" t="s">
        <v>13</v>
      </c>
      <c r="AK30" s="698"/>
      <c r="AL30" s="698"/>
      <c r="AM30" s="177" t="s">
        <v>71</v>
      </c>
      <c r="AN30" s="177" t="s">
        <v>72</v>
      </c>
      <c r="AO30" s="177" t="s">
        <v>73</v>
      </c>
      <c r="AP30" s="177" t="s">
        <v>13</v>
      </c>
      <c r="AQ30" s="698"/>
      <c r="AR30" s="698"/>
      <c r="AS30" s="177" t="s">
        <v>71</v>
      </c>
      <c r="AT30" s="177" t="s">
        <v>72</v>
      </c>
      <c r="AU30" s="177" t="s">
        <v>73</v>
      </c>
      <c r="AV30" s="177" t="s">
        <v>13</v>
      </c>
      <c r="AW30" s="698"/>
      <c r="AX30" s="698"/>
      <c r="AY30" s="177" t="s">
        <v>71</v>
      </c>
      <c r="AZ30" s="177" t="s">
        <v>72</v>
      </c>
      <c r="BA30" s="177" t="s">
        <v>73</v>
      </c>
      <c r="BB30" s="177" t="s">
        <v>13</v>
      </c>
      <c r="BC30" s="698"/>
      <c r="BD30" s="698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84">
        <v>11</v>
      </c>
      <c r="C31" s="179">
        <v>14</v>
      </c>
      <c r="D31" s="191">
        <v>12</v>
      </c>
      <c r="E31" s="215">
        <f>SUM(B31:D31)</f>
        <v>37</v>
      </c>
      <c r="F31" s="184">
        <v>12</v>
      </c>
      <c r="G31" s="179">
        <v>14</v>
      </c>
      <c r="H31" s="179">
        <v>11</v>
      </c>
      <c r="I31" s="215">
        <f>SUM(F31:H31)</f>
        <v>37</v>
      </c>
      <c r="J31" s="262">
        <f>I31-E31</f>
        <v>0</v>
      </c>
      <c r="K31" s="184">
        <v>13</v>
      </c>
      <c r="L31" s="179">
        <v>14</v>
      </c>
      <c r="M31" s="179">
        <v>11</v>
      </c>
      <c r="N31" s="272">
        <f>SUM(K31:M31)</f>
        <v>38</v>
      </c>
      <c r="O31" s="256">
        <f>N31-I31</f>
        <v>1</v>
      </c>
      <c r="P31" s="184">
        <v>13</v>
      </c>
      <c r="Q31" s="179">
        <v>14</v>
      </c>
      <c r="R31" s="179">
        <v>11</v>
      </c>
      <c r="S31" s="179">
        <f>SUM(P31:R31)</f>
        <v>38</v>
      </c>
      <c r="T31" s="256">
        <f t="shared" ref="T31:T42" si="26">S31-N31</f>
        <v>0</v>
      </c>
      <c r="U31" s="184">
        <v>12</v>
      </c>
      <c r="V31" s="179">
        <v>14</v>
      </c>
      <c r="W31" s="179">
        <v>11</v>
      </c>
      <c r="X31" s="191">
        <f>SUM(U31:W31)</f>
        <v>37</v>
      </c>
      <c r="Y31" s="256">
        <f t="shared" ref="Y31:Y42" si="27">X31-S31</f>
        <v>-1</v>
      </c>
      <c r="Z31" s="259">
        <f t="shared" ref="Z31:Z42" si="28">X31-$E31</f>
        <v>0</v>
      </c>
      <c r="AA31" s="184">
        <v>12</v>
      </c>
      <c r="AB31" s="179">
        <v>13</v>
      </c>
      <c r="AC31" s="179">
        <v>10</v>
      </c>
      <c r="AD31" s="179">
        <f>SUM(AA31:AC31)</f>
        <v>35</v>
      </c>
      <c r="AE31" s="256">
        <f t="shared" ref="AE31:AE42" si="29">AD31-X31</f>
        <v>-2</v>
      </c>
      <c r="AF31" s="259">
        <f t="shared" ref="AF31:AF42" si="30">AD31-$E31</f>
        <v>-2</v>
      </c>
      <c r="AG31" s="184">
        <v>12</v>
      </c>
      <c r="AH31" s="179">
        <v>13</v>
      </c>
      <c r="AI31" s="179">
        <v>10</v>
      </c>
      <c r="AJ31" s="179">
        <f>SUM(AG31:AI31)</f>
        <v>35</v>
      </c>
      <c r="AK31" s="256">
        <f t="shared" ref="AK31:AK42" si="31">AJ31-AD31</f>
        <v>0</v>
      </c>
      <c r="AL31" s="259">
        <f t="shared" ref="AL31:AL42" si="32">AJ31-$E31</f>
        <v>-2</v>
      </c>
      <c r="AM31" s="184">
        <v>12</v>
      </c>
      <c r="AN31" s="179">
        <v>13</v>
      </c>
      <c r="AO31" s="179">
        <v>10</v>
      </c>
      <c r="AP31" s="179">
        <f>SUM(AM31:AO31)</f>
        <v>35</v>
      </c>
      <c r="AQ31" s="256">
        <f t="shared" ref="AQ31:AQ42" si="33">AP31-AJ31</f>
        <v>0</v>
      </c>
      <c r="AR31" s="259">
        <f t="shared" ref="AR31:AR42" si="34">AP31-$E31</f>
        <v>-2</v>
      </c>
      <c r="AS31" s="184">
        <v>12</v>
      </c>
      <c r="AT31" s="179">
        <v>13</v>
      </c>
      <c r="AU31" s="179">
        <v>10</v>
      </c>
      <c r="AV31" s="179">
        <f>SUM(AS31:AU31)</f>
        <v>35</v>
      </c>
      <c r="AW31" s="256">
        <f t="shared" ref="AW31:AW42" si="35">AV31-AP31</f>
        <v>0</v>
      </c>
      <c r="AX31" s="259">
        <f t="shared" ref="AX31:AX42" si="36">AV31-$E31</f>
        <v>-2</v>
      </c>
      <c r="AY31" s="184">
        <v>12</v>
      </c>
      <c r="AZ31" s="179">
        <v>13</v>
      </c>
      <c r="BA31" s="179">
        <v>10</v>
      </c>
      <c r="BB31" s="179">
        <f>SUM(AY31:BA31)</f>
        <v>35</v>
      </c>
      <c r="BC31" s="256">
        <f t="shared" ref="BC31:BC42" si="37">BB31-AV31</f>
        <v>0</v>
      </c>
      <c r="BD31" s="259">
        <f t="shared" ref="BD31:BD42" si="38">BB31-$E31</f>
        <v>-2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5">
        <v>25</v>
      </c>
      <c r="C32" s="180">
        <v>23</v>
      </c>
      <c r="D32" s="192">
        <v>17</v>
      </c>
      <c r="E32" s="216">
        <f t="shared" ref="E32:E41" si="39">SUM(B32:D32)</f>
        <v>65</v>
      </c>
      <c r="F32" s="185">
        <v>37</v>
      </c>
      <c r="G32" s="180">
        <v>21</v>
      </c>
      <c r="H32" s="180">
        <v>8</v>
      </c>
      <c r="I32" s="216">
        <f t="shared" ref="I32:I41" si="40">SUM(F32:H32)</f>
        <v>66</v>
      </c>
      <c r="J32" s="263">
        <f t="shared" ref="J32:J41" si="41">I32-E32</f>
        <v>1</v>
      </c>
      <c r="K32" s="185">
        <v>37</v>
      </c>
      <c r="L32" s="180">
        <v>21</v>
      </c>
      <c r="M32" s="180">
        <v>8</v>
      </c>
      <c r="N32" s="273">
        <f t="shared" ref="N32:N41" si="42">SUM(K32:M32)</f>
        <v>66</v>
      </c>
      <c r="O32" s="269">
        <f t="shared" ref="O32:O41" si="43">N32-I32</f>
        <v>0</v>
      </c>
      <c r="P32" s="185">
        <v>37</v>
      </c>
      <c r="Q32" s="180">
        <v>21</v>
      </c>
      <c r="R32" s="180">
        <v>8</v>
      </c>
      <c r="S32" s="180">
        <f t="shared" ref="S32:S41" si="44">SUM(P32:R32)</f>
        <v>66</v>
      </c>
      <c r="T32" s="269">
        <f t="shared" si="26"/>
        <v>0</v>
      </c>
      <c r="U32" s="185">
        <v>37</v>
      </c>
      <c r="V32" s="180">
        <v>21</v>
      </c>
      <c r="W32" s="180">
        <v>8</v>
      </c>
      <c r="X32" s="192">
        <f t="shared" ref="X32:X41" si="45">SUM(U32:W32)</f>
        <v>66</v>
      </c>
      <c r="Y32" s="269">
        <f t="shared" si="27"/>
        <v>0</v>
      </c>
      <c r="Z32" s="259">
        <f t="shared" si="28"/>
        <v>1</v>
      </c>
      <c r="AA32" s="185">
        <v>36</v>
      </c>
      <c r="AB32" s="180">
        <v>21</v>
      </c>
      <c r="AC32" s="180">
        <v>8</v>
      </c>
      <c r="AD32" s="180">
        <f t="shared" ref="AD32:AD41" si="46">SUM(AA32:AC32)</f>
        <v>65</v>
      </c>
      <c r="AE32" s="269">
        <f t="shared" si="29"/>
        <v>-1</v>
      </c>
      <c r="AF32" s="259">
        <f t="shared" si="30"/>
        <v>0</v>
      </c>
      <c r="AG32" s="185">
        <v>34</v>
      </c>
      <c r="AH32" s="180">
        <v>20</v>
      </c>
      <c r="AI32" s="180">
        <v>8</v>
      </c>
      <c r="AJ32" s="180">
        <f t="shared" ref="AJ32:AJ41" si="47">SUM(AG32:AI32)</f>
        <v>62</v>
      </c>
      <c r="AK32" s="269">
        <f t="shared" si="31"/>
        <v>-3</v>
      </c>
      <c r="AL32" s="259">
        <f t="shared" si="32"/>
        <v>-3</v>
      </c>
      <c r="AM32" s="185">
        <v>34</v>
      </c>
      <c r="AN32" s="180">
        <v>20</v>
      </c>
      <c r="AO32" s="180">
        <v>8</v>
      </c>
      <c r="AP32" s="180">
        <f t="shared" ref="AP32:AP41" si="48">SUM(AM32:AO32)</f>
        <v>62</v>
      </c>
      <c r="AQ32" s="269">
        <f t="shared" si="33"/>
        <v>0</v>
      </c>
      <c r="AR32" s="259">
        <f t="shared" si="34"/>
        <v>-3</v>
      </c>
      <c r="AS32" s="185">
        <v>34</v>
      </c>
      <c r="AT32" s="180">
        <v>20</v>
      </c>
      <c r="AU32" s="180">
        <v>8</v>
      </c>
      <c r="AV32" s="180">
        <f t="shared" ref="AV32:AV41" si="49">SUM(AS32:AU32)</f>
        <v>62</v>
      </c>
      <c r="AW32" s="269">
        <f t="shared" si="35"/>
        <v>0</v>
      </c>
      <c r="AX32" s="259">
        <f t="shared" si="36"/>
        <v>-3</v>
      </c>
      <c r="AY32" s="185">
        <v>34</v>
      </c>
      <c r="AZ32" s="180">
        <v>20</v>
      </c>
      <c r="BA32" s="180">
        <v>8</v>
      </c>
      <c r="BB32" s="180">
        <f t="shared" ref="BB32:BB41" si="50">SUM(AY32:BA32)</f>
        <v>62</v>
      </c>
      <c r="BC32" s="269">
        <f t="shared" si="37"/>
        <v>0</v>
      </c>
      <c r="BD32" s="259">
        <f t="shared" si="38"/>
        <v>-3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5">
        <v>20</v>
      </c>
      <c r="C33" s="180">
        <v>15</v>
      </c>
      <c r="D33" s="192">
        <v>28</v>
      </c>
      <c r="E33" s="216">
        <f t="shared" si="39"/>
        <v>63</v>
      </c>
      <c r="F33" s="185">
        <v>25</v>
      </c>
      <c r="G33" s="180">
        <v>16</v>
      </c>
      <c r="H33" s="180">
        <v>22</v>
      </c>
      <c r="I33" s="216">
        <f t="shared" si="40"/>
        <v>63</v>
      </c>
      <c r="J33" s="263">
        <f t="shared" si="41"/>
        <v>0</v>
      </c>
      <c r="K33" s="185">
        <v>25</v>
      </c>
      <c r="L33" s="180">
        <v>15</v>
      </c>
      <c r="M33" s="180">
        <v>22</v>
      </c>
      <c r="N33" s="273">
        <f t="shared" si="42"/>
        <v>62</v>
      </c>
      <c r="O33" s="269">
        <f t="shared" si="43"/>
        <v>-1</v>
      </c>
      <c r="P33" s="185">
        <v>25</v>
      </c>
      <c r="Q33" s="180">
        <v>15</v>
      </c>
      <c r="R33" s="180">
        <v>22</v>
      </c>
      <c r="S33" s="180">
        <f t="shared" si="44"/>
        <v>62</v>
      </c>
      <c r="T33" s="269">
        <f t="shared" si="26"/>
        <v>0</v>
      </c>
      <c r="U33" s="185">
        <v>25</v>
      </c>
      <c r="V33" s="180">
        <v>14</v>
      </c>
      <c r="W33" s="180">
        <v>22</v>
      </c>
      <c r="X33" s="192">
        <f t="shared" si="45"/>
        <v>61</v>
      </c>
      <c r="Y33" s="269">
        <f t="shared" si="27"/>
        <v>-1</v>
      </c>
      <c r="Z33" s="259">
        <f t="shared" si="28"/>
        <v>-2</v>
      </c>
      <c r="AA33" s="185">
        <v>28</v>
      </c>
      <c r="AB33" s="180">
        <v>13</v>
      </c>
      <c r="AC33" s="180">
        <v>22</v>
      </c>
      <c r="AD33" s="180">
        <f t="shared" si="46"/>
        <v>63</v>
      </c>
      <c r="AE33" s="269">
        <f t="shared" si="29"/>
        <v>2</v>
      </c>
      <c r="AF33" s="259">
        <f t="shared" si="30"/>
        <v>0</v>
      </c>
      <c r="AG33" s="185">
        <v>26</v>
      </c>
      <c r="AH33" s="180">
        <v>11</v>
      </c>
      <c r="AI33" s="180">
        <v>22</v>
      </c>
      <c r="AJ33" s="180">
        <f t="shared" si="47"/>
        <v>59</v>
      </c>
      <c r="AK33" s="269">
        <f t="shared" si="31"/>
        <v>-4</v>
      </c>
      <c r="AL33" s="259">
        <f t="shared" si="32"/>
        <v>-4</v>
      </c>
      <c r="AM33" s="185">
        <v>25</v>
      </c>
      <c r="AN33" s="180">
        <v>11</v>
      </c>
      <c r="AO33" s="180">
        <v>22</v>
      </c>
      <c r="AP33" s="180">
        <f t="shared" si="48"/>
        <v>58</v>
      </c>
      <c r="AQ33" s="269">
        <f t="shared" si="33"/>
        <v>-1</v>
      </c>
      <c r="AR33" s="259">
        <f t="shared" si="34"/>
        <v>-5</v>
      </c>
      <c r="AS33" s="185">
        <v>25</v>
      </c>
      <c r="AT33" s="180">
        <v>11</v>
      </c>
      <c r="AU33" s="180">
        <v>22</v>
      </c>
      <c r="AV33" s="180">
        <f t="shared" si="49"/>
        <v>58</v>
      </c>
      <c r="AW33" s="269">
        <f t="shared" si="35"/>
        <v>0</v>
      </c>
      <c r="AX33" s="259">
        <f t="shared" si="36"/>
        <v>-5</v>
      </c>
      <c r="AY33" s="185">
        <v>25</v>
      </c>
      <c r="AZ33" s="180">
        <v>11</v>
      </c>
      <c r="BA33" s="180">
        <v>22</v>
      </c>
      <c r="BB33" s="180">
        <f t="shared" si="50"/>
        <v>58</v>
      </c>
      <c r="BC33" s="269">
        <f t="shared" si="37"/>
        <v>0</v>
      </c>
      <c r="BD33" s="259">
        <f t="shared" si="38"/>
        <v>-5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5">
        <v>27</v>
      </c>
      <c r="C34" s="180">
        <v>19</v>
      </c>
      <c r="D34" s="192">
        <v>13</v>
      </c>
      <c r="E34" s="216">
        <f t="shared" si="39"/>
        <v>59</v>
      </c>
      <c r="F34" s="185">
        <v>34</v>
      </c>
      <c r="G34" s="180">
        <v>18</v>
      </c>
      <c r="H34" s="180">
        <v>10</v>
      </c>
      <c r="I34" s="216">
        <f t="shared" si="40"/>
        <v>62</v>
      </c>
      <c r="J34" s="263">
        <f t="shared" si="41"/>
        <v>3</v>
      </c>
      <c r="K34" s="185">
        <v>35</v>
      </c>
      <c r="L34" s="180">
        <v>18</v>
      </c>
      <c r="M34" s="180">
        <v>10</v>
      </c>
      <c r="N34" s="273">
        <f t="shared" si="42"/>
        <v>63</v>
      </c>
      <c r="O34" s="269">
        <f t="shared" si="43"/>
        <v>1</v>
      </c>
      <c r="P34" s="185">
        <v>34</v>
      </c>
      <c r="Q34" s="180">
        <v>18</v>
      </c>
      <c r="R34" s="180">
        <v>10</v>
      </c>
      <c r="S34" s="180">
        <f t="shared" si="44"/>
        <v>62</v>
      </c>
      <c r="T34" s="269">
        <f t="shared" si="26"/>
        <v>-1</v>
      </c>
      <c r="U34" s="185">
        <v>34</v>
      </c>
      <c r="V34" s="180">
        <v>18</v>
      </c>
      <c r="W34" s="180">
        <v>10</v>
      </c>
      <c r="X34" s="192">
        <f t="shared" si="45"/>
        <v>62</v>
      </c>
      <c r="Y34" s="269">
        <f t="shared" si="27"/>
        <v>0</v>
      </c>
      <c r="Z34" s="259">
        <f t="shared" si="28"/>
        <v>3</v>
      </c>
      <c r="AA34" s="185">
        <v>32</v>
      </c>
      <c r="AB34" s="180">
        <v>17</v>
      </c>
      <c r="AC34" s="180">
        <v>10</v>
      </c>
      <c r="AD34" s="180">
        <f t="shared" si="46"/>
        <v>59</v>
      </c>
      <c r="AE34" s="269">
        <f t="shared" si="29"/>
        <v>-3</v>
      </c>
      <c r="AF34" s="259">
        <f t="shared" si="30"/>
        <v>0</v>
      </c>
      <c r="AG34" s="185">
        <v>33</v>
      </c>
      <c r="AH34" s="180">
        <v>16</v>
      </c>
      <c r="AI34" s="180">
        <v>10</v>
      </c>
      <c r="AJ34" s="180">
        <f t="shared" si="47"/>
        <v>59</v>
      </c>
      <c r="AK34" s="269">
        <f t="shared" si="31"/>
        <v>0</v>
      </c>
      <c r="AL34" s="259">
        <f t="shared" si="32"/>
        <v>0</v>
      </c>
      <c r="AM34" s="185">
        <v>33</v>
      </c>
      <c r="AN34" s="180">
        <v>16</v>
      </c>
      <c r="AO34" s="180">
        <v>10</v>
      </c>
      <c r="AP34" s="180">
        <f t="shared" si="48"/>
        <v>59</v>
      </c>
      <c r="AQ34" s="269">
        <f t="shared" si="33"/>
        <v>0</v>
      </c>
      <c r="AR34" s="259">
        <f t="shared" si="34"/>
        <v>0</v>
      </c>
      <c r="AS34" s="185">
        <v>33</v>
      </c>
      <c r="AT34" s="180">
        <v>16</v>
      </c>
      <c r="AU34" s="180">
        <v>10</v>
      </c>
      <c r="AV34" s="180">
        <f t="shared" si="49"/>
        <v>59</v>
      </c>
      <c r="AW34" s="269">
        <f t="shared" si="35"/>
        <v>0</v>
      </c>
      <c r="AX34" s="259">
        <f t="shared" si="36"/>
        <v>0</v>
      </c>
      <c r="AY34" s="185">
        <v>33</v>
      </c>
      <c r="AZ34" s="180">
        <v>15</v>
      </c>
      <c r="BA34" s="180">
        <v>10</v>
      </c>
      <c r="BB34" s="180">
        <f t="shared" si="50"/>
        <v>58</v>
      </c>
      <c r="BC34" s="269">
        <f t="shared" si="37"/>
        <v>-1</v>
      </c>
      <c r="BD34" s="259">
        <f t="shared" si="38"/>
        <v>-1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5">
        <v>33</v>
      </c>
      <c r="C35" s="180">
        <v>19</v>
      </c>
      <c r="D35" s="192">
        <v>18</v>
      </c>
      <c r="E35" s="216">
        <f t="shared" si="39"/>
        <v>70</v>
      </c>
      <c r="F35" s="185">
        <v>37</v>
      </c>
      <c r="G35" s="180">
        <v>17</v>
      </c>
      <c r="H35" s="180">
        <v>16</v>
      </c>
      <c r="I35" s="216">
        <f t="shared" si="40"/>
        <v>70</v>
      </c>
      <c r="J35" s="263">
        <f t="shared" si="41"/>
        <v>0</v>
      </c>
      <c r="K35" s="185">
        <v>36</v>
      </c>
      <c r="L35" s="180">
        <v>16</v>
      </c>
      <c r="M35" s="180">
        <v>16</v>
      </c>
      <c r="N35" s="273">
        <f t="shared" si="42"/>
        <v>68</v>
      </c>
      <c r="O35" s="270">
        <f t="shared" si="43"/>
        <v>-2</v>
      </c>
      <c r="P35" s="185">
        <v>35</v>
      </c>
      <c r="Q35" s="180">
        <v>16</v>
      </c>
      <c r="R35" s="180">
        <v>16</v>
      </c>
      <c r="S35" s="180">
        <f t="shared" si="44"/>
        <v>67</v>
      </c>
      <c r="T35" s="270">
        <f t="shared" si="26"/>
        <v>-1</v>
      </c>
      <c r="U35" s="185">
        <v>35</v>
      </c>
      <c r="V35" s="180">
        <v>16</v>
      </c>
      <c r="W35" s="180">
        <v>16</v>
      </c>
      <c r="X35" s="192">
        <f t="shared" si="45"/>
        <v>67</v>
      </c>
      <c r="Y35" s="270">
        <f t="shared" si="27"/>
        <v>0</v>
      </c>
      <c r="Z35" s="260">
        <f t="shared" si="28"/>
        <v>-3</v>
      </c>
      <c r="AA35" s="185">
        <v>35</v>
      </c>
      <c r="AB35" s="180">
        <v>16</v>
      </c>
      <c r="AC35" s="180">
        <v>16</v>
      </c>
      <c r="AD35" s="180">
        <f t="shared" si="46"/>
        <v>67</v>
      </c>
      <c r="AE35" s="270">
        <f t="shared" si="29"/>
        <v>0</v>
      </c>
      <c r="AF35" s="260">
        <f t="shared" si="30"/>
        <v>-3</v>
      </c>
      <c r="AG35" s="185">
        <v>35</v>
      </c>
      <c r="AH35" s="180">
        <v>16</v>
      </c>
      <c r="AI35" s="180">
        <v>17</v>
      </c>
      <c r="AJ35" s="180">
        <f t="shared" si="47"/>
        <v>68</v>
      </c>
      <c r="AK35" s="270">
        <f t="shared" si="31"/>
        <v>1</v>
      </c>
      <c r="AL35" s="260">
        <f t="shared" si="32"/>
        <v>-2</v>
      </c>
      <c r="AM35" s="185">
        <v>35</v>
      </c>
      <c r="AN35" s="180">
        <v>16</v>
      </c>
      <c r="AO35" s="180">
        <v>17</v>
      </c>
      <c r="AP35" s="180">
        <f t="shared" si="48"/>
        <v>68</v>
      </c>
      <c r="AQ35" s="270">
        <f t="shared" si="33"/>
        <v>0</v>
      </c>
      <c r="AR35" s="260">
        <f t="shared" si="34"/>
        <v>-2</v>
      </c>
      <c r="AS35" s="185">
        <v>35</v>
      </c>
      <c r="AT35" s="180">
        <v>16</v>
      </c>
      <c r="AU35" s="180">
        <v>17</v>
      </c>
      <c r="AV35" s="180">
        <f t="shared" si="49"/>
        <v>68</v>
      </c>
      <c r="AW35" s="270">
        <f t="shared" si="35"/>
        <v>0</v>
      </c>
      <c r="AX35" s="260">
        <f t="shared" si="36"/>
        <v>-2</v>
      </c>
      <c r="AY35" s="185">
        <v>35</v>
      </c>
      <c r="AZ35" s="180">
        <v>16</v>
      </c>
      <c r="BA35" s="180">
        <v>17</v>
      </c>
      <c r="BB35" s="180">
        <f t="shared" si="50"/>
        <v>68</v>
      </c>
      <c r="BC35" s="270">
        <f t="shared" si="37"/>
        <v>0</v>
      </c>
      <c r="BD35" s="260">
        <f t="shared" si="38"/>
        <v>-2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208">
        <v>16</v>
      </c>
      <c r="C36" s="178">
        <v>9</v>
      </c>
      <c r="D36" s="206">
        <v>6</v>
      </c>
      <c r="E36" s="219">
        <f t="shared" si="39"/>
        <v>31</v>
      </c>
      <c r="F36" s="208">
        <v>18</v>
      </c>
      <c r="G36" s="178">
        <v>8</v>
      </c>
      <c r="H36" s="178">
        <v>4</v>
      </c>
      <c r="I36" s="219">
        <f t="shared" si="40"/>
        <v>30</v>
      </c>
      <c r="J36" s="264">
        <f t="shared" si="41"/>
        <v>-1</v>
      </c>
      <c r="K36" s="208">
        <v>16</v>
      </c>
      <c r="L36" s="178">
        <v>7</v>
      </c>
      <c r="M36" s="178">
        <v>4</v>
      </c>
      <c r="N36" s="219">
        <f t="shared" si="42"/>
        <v>27</v>
      </c>
      <c r="O36" s="269">
        <f t="shared" si="43"/>
        <v>-3</v>
      </c>
      <c r="P36" s="208">
        <v>16</v>
      </c>
      <c r="Q36" s="178">
        <v>7</v>
      </c>
      <c r="R36" s="178">
        <v>4</v>
      </c>
      <c r="S36" s="178">
        <f t="shared" si="44"/>
        <v>27</v>
      </c>
      <c r="T36" s="269">
        <f t="shared" si="26"/>
        <v>0</v>
      </c>
      <c r="U36" s="208">
        <v>16</v>
      </c>
      <c r="V36" s="178">
        <v>7</v>
      </c>
      <c r="W36" s="178">
        <v>4</v>
      </c>
      <c r="X36" s="178">
        <f t="shared" si="45"/>
        <v>27</v>
      </c>
      <c r="Y36" s="269">
        <f t="shared" si="27"/>
        <v>0</v>
      </c>
      <c r="Z36" s="276">
        <f t="shared" si="28"/>
        <v>-4</v>
      </c>
      <c r="AA36" s="208">
        <v>15</v>
      </c>
      <c r="AB36" s="178">
        <v>7</v>
      </c>
      <c r="AC36" s="178">
        <v>4</v>
      </c>
      <c r="AD36" s="178">
        <f t="shared" si="46"/>
        <v>26</v>
      </c>
      <c r="AE36" s="269">
        <f t="shared" si="29"/>
        <v>-1</v>
      </c>
      <c r="AF36" s="276">
        <f t="shared" si="30"/>
        <v>-5</v>
      </c>
      <c r="AG36" s="208">
        <v>15</v>
      </c>
      <c r="AH36" s="178">
        <v>7</v>
      </c>
      <c r="AI36" s="178">
        <v>4</v>
      </c>
      <c r="AJ36" s="178">
        <f t="shared" si="47"/>
        <v>26</v>
      </c>
      <c r="AK36" s="269">
        <f t="shared" si="31"/>
        <v>0</v>
      </c>
      <c r="AL36" s="276">
        <f t="shared" si="32"/>
        <v>-5</v>
      </c>
      <c r="AM36" s="208">
        <v>15</v>
      </c>
      <c r="AN36" s="178">
        <v>7</v>
      </c>
      <c r="AO36" s="178">
        <v>4</v>
      </c>
      <c r="AP36" s="178">
        <f t="shared" si="48"/>
        <v>26</v>
      </c>
      <c r="AQ36" s="269">
        <f t="shared" si="33"/>
        <v>0</v>
      </c>
      <c r="AR36" s="276">
        <f t="shared" si="34"/>
        <v>-5</v>
      </c>
      <c r="AS36" s="208">
        <v>15</v>
      </c>
      <c r="AT36" s="178">
        <v>7</v>
      </c>
      <c r="AU36" s="178">
        <v>4</v>
      </c>
      <c r="AV36" s="178">
        <f t="shared" si="49"/>
        <v>26</v>
      </c>
      <c r="AW36" s="269">
        <f t="shared" si="35"/>
        <v>0</v>
      </c>
      <c r="AX36" s="276">
        <f t="shared" si="36"/>
        <v>-5</v>
      </c>
      <c r="AY36" s="208">
        <v>15</v>
      </c>
      <c r="AZ36" s="178">
        <v>7</v>
      </c>
      <c r="BA36" s="178">
        <v>4</v>
      </c>
      <c r="BB36" s="178">
        <f t="shared" si="50"/>
        <v>26</v>
      </c>
      <c r="BC36" s="269">
        <f t="shared" si="37"/>
        <v>0</v>
      </c>
      <c r="BD36" s="276">
        <f t="shared" si="38"/>
        <v>-5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85">
        <v>62</v>
      </c>
      <c r="C37" s="180">
        <v>55</v>
      </c>
      <c r="D37" s="192">
        <v>59</v>
      </c>
      <c r="E37" s="216">
        <f t="shared" si="39"/>
        <v>176</v>
      </c>
      <c r="F37" s="185">
        <v>87</v>
      </c>
      <c r="G37" s="180">
        <v>36</v>
      </c>
      <c r="H37" s="180">
        <v>52</v>
      </c>
      <c r="I37" s="216">
        <f t="shared" si="40"/>
        <v>175</v>
      </c>
      <c r="J37" s="263">
        <f t="shared" si="41"/>
        <v>-1</v>
      </c>
      <c r="K37" s="185">
        <v>86</v>
      </c>
      <c r="L37" s="180">
        <v>36</v>
      </c>
      <c r="M37" s="180">
        <v>52</v>
      </c>
      <c r="N37" s="273">
        <f t="shared" si="42"/>
        <v>174</v>
      </c>
      <c r="O37" s="256">
        <f t="shared" si="43"/>
        <v>-1</v>
      </c>
      <c r="P37" s="185">
        <f>60+25</f>
        <v>85</v>
      </c>
      <c r="Q37" s="180">
        <v>36</v>
      </c>
      <c r="R37" s="180">
        <v>51</v>
      </c>
      <c r="S37" s="180">
        <f t="shared" si="44"/>
        <v>172</v>
      </c>
      <c r="T37" s="256">
        <f t="shared" si="26"/>
        <v>-2</v>
      </c>
      <c r="U37" s="185">
        <v>84</v>
      </c>
      <c r="V37" s="180">
        <v>37</v>
      </c>
      <c r="W37" s="180">
        <v>51</v>
      </c>
      <c r="X37" s="192">
        <f t="shared" si="45"/>
        <v>172</v>
      </c>
      <c r="Y37" s="256">
        <f t="shared" si="27"/>
        <v>0</v>
      </c>
      <c r="Z37" s="259">
        <f t="shared" si="28"/>
        <v>-4</v>
      </c>
      <c r="AA37" s="185">
        <v>85</v>
      </c>
      <c r="AB37" s="180">
        <v>37</v>
      </c>
      <c r="AC37" s="180">
        <v>51</v>
      </c>
      <c r="AD37" s="180">
        <f t="shared" si="46"/>
        <v>173</v>
      </c>
      <c r="AE37" s="256">
        <f t="shared" si="29"/>
        <v>1</v>
      </c>
      <c r="AF37" s="259">
        <f t="shared" si="30"/>
        <v>-3</v>
      </c>
      <c r="AG37" s="185">
        <v>84</v>
      </c>
      <c r="AH37" s="180">
        <v>37</v>
      </c>
      <c r="AI37" s="180">
        <v>51</v>
      </c>
      <c r="AJ37" s="180">
        <f t="shared" si="47"/>
        <v>172</v>
      </c>
      <c r="AK37" s="256">
        <f t="shared" si="31"/>
        <v>-1</v>
      </c>
      <c r="AL37" s="259">
        <f t="shared" si="32"/>
        <v>-4</v>
      </c>
      <c r="AM37" s="185">
        <v>84</v>
      </c>
      <c r="AN37" s="180">
        <v>37</v>
      </c>
      <c r="AO37" s="180">
        <v>51</v>
      </c>
      <c r="AP37" s="180">
        <f t="shared" si="48"/>
        <v>172</v>
      </c>
      <c r="AQ37" s="256">
        <f t="shared" si="33"/>
        <v>0</v>
      </c>
      <c r="AR37" s="259">
        <f t="shared" si="34"/>
        <v>-4</v>
      </c>
      <c r="AS37" s="185">
        <v>81</v>
      </c>
      <c r="AT37" s="180">
        <v>36</v>
      </c>
      <c r="AU37" s="180">
        <v>51</v>
      </c>
      <c r="AV37" s="180">
        <f t="shared" si="49"/>
        <v>168</v>
      </c>
      <c r="AW37" s="256">
        <f t="shared" si="35"/>
        <v>-4</v>
      </c>
      <c r="AX37" s="259">
        <f t="shared" si="36"/>
        <v>-8</v>
      </c>
      <c r="AY37" s="185">
        <v>81</v>
      </c>
      <c r="AZ37" s="180">
        <v>36</v>
      </c>
      <c r="BA37" s="180">
        <v>51</v>
      </c>
      <c r="BB37" s="180">
        <f t="shared" si="50"/>
        <v>168</v>
      </c>
      <c r="BC37" s="256">
        <f t="shared" si="37"/>
        <v>0</v>
      </c>
      <c r="BD37" s="259">
        <f t="shared" si="38"/>
        <v>-8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5">
        <v>28</v>
      </c>
      <c r="C38" s="180">
        <v>28</v>
      </c>
      <c r="D38" s="192">
        <v>37</v>
      </c>
      <c r="E38" s="216">
        <f t="shared" si="39"/>
        <v>93</v>
      </c>
      <c r="F38" s="185">
        <v>43</v>
      </c>
      <c r="G38" s="180">
        <v>26</v>
      </c>
      <c r="H38" s="180">
        <v>19</v>
      </c>
      <c r="I38" s="216">
        <f t="shared" si="40"/>
        <v>88</v>
      </c>
      <c r="J38" s="263">
        <f t="shared" si="41"/>
        <v>-5</v>
      </c>
      <c r="K38" s="185">
        <v>45</v>
      </c>
      <c r="L38" s="180">
        <v>25</v>
      </c>
      <c r="M38" s="180">
        <v>19</v>
      </c>
      <c r="N38" s="273">
        <f t="shared" si="42"/>
        <v>89</v>
      </c>
      <c r="O38" s="269">
        <f t="shared" si="43"/>
        <v>1</v>
      </c>
      <c r="P38" s="185">
        <v>45</v>
      </c>
      <c r="Q38" s="180">
        <v>24</v>
      </c>
      <c r="R38" s="180">
        <v>20</v>
      </c>
      <c r="S38" s="180">
        <f t="shared" si="44"/>
        <v>89</v>
      </c>
      <c r="T38" s="269">
        <f t="shared" si="26"/>
        <v>0</v>
      </c>
      <c r="U38" s="185">
        <v>45</v>
      </c>
      <c r="V38" s="180">
        <v>24</v>
      </c>
      <c r="W38" s="180">
        <v>20</v>
      </c>
      <c r="X38" s="192">
        <f t="shared" si="45"/>
        <v>89</v>
      </c>
      <c r="Y38" s="269">
        <f t="shared" si="27"/>
        <v>0</v>
      </c>
      <c r="Z38" s="259">
        <f t="shared" si="28"/>
        <v>-4</v>
      </c>
      <c r="AA38" s="185">
        <v>46</v>
      </c>
      <c r="AB38" s="180">
        <v>24</v>
      </c>
      <c r="AC38" s="180">
        <v>20</v>
      </c>
      <c r="AD38" s="180">
        <f t="shared" si="46"/>
        <v>90</v>
      </c>
      <c r="AE38" s="269">
        <f t="shared" si="29"/>
        <v>1</v>
      </c>
      <c r="AF38" s="259">
        <f t="shared" si="30"/>
        <v>-3</v>
      </c>
      <c r="AG38" s="185">
        <v>44</v>
      </c>
      <c r="AH38" s="180">
        <v>24</v>
      </c>
      <c r="AI38" s="180">
        <v>20</v>
      </c>
      <c r="AJ38" s="180">
        <f t="shared" si="47"/>
        <v>88</v>
      </c>
      <c r="AK38" s="269">
        <f t="shared" si="31"/>
        <v>-2</v>
      </c>
      <c r="AL38" s="259">
        <f t="shared" si="32"/>
        <v>-5</v>
      </c>
      <c r="AM38" s="185">
        <v>44</v>
      </c>
      <c r="AN38" s="180">
        <v>24</v>
      </c>
      <c r="AO38" s="180">
        <v>20</v>
      </c>
      <c r="AP38" s="180">
        <f t="shared" si="48"/>
        <v>88</v>
      </c>
      <c r="AQ38" s="269">
        <f t="shared" si="33"/>
        <v>0</v>
      </c>
      <c r="AR38" s="259">
        <f t="shared" si="34"/>
        <v>-5</v>
      </c>
      <c r="AS38" s="185">
        <v>43</v>
      </c>
      <c r="AT38" s="180">
        <v>25</v>
      </c>
      <c r="AU38" s="180">
        <v>20</v>
      </c>
      <c r="AV38" s="180">
        <f t="shared" si="49"/>
        <v>88</v>
      </c>
      <c r="AW38" s="269">
        <f t="shared" si="35"/>
        <v>0</v>
      </c>
      <c r="AX38" s="259">
        <f t="shared" si="36"/>
        <v>-5</v>
      </c>
      <c r="AY38" s="185">
        <v>43</v>
      </c>
      <c r="AZ38" s="180">
        <v>25</v>
      </c>
      <c r="BA38" s="180">
        <v>20</v>
      </c>
      <c r="BB38" s="180">
        <f t="shared" si="50"/>
        <v>88</v>
      </c>
      <c r="BC38" s="269">
        <f t="shared" si="37"/>
        <v>0</v>
      </c>
      <c r="BD38" s="259">
        <f t="shared" si="38"/>
        <v>-5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5">
        <v>21</v>
      </c>
      <c r="C39" s="180">
        <v>27</v>
      </c>
      <c r="D39" s="192">
        <v>17</v>
      </c>
      <c r="E39" s="216">
        <f t="shared" si="39"/>
        <v>65</v>
      </c>
      <c r="F39" s="185">
        <v>26</v>
      </c>
      <c r="G39" s="180">
        <v>29</v>
      </c>
      <c r="H39" s="180">
        <v>10</v>
      </c>
      <c r="I39" s="216">
        <f t="shared" si="40"/>
        <v>65</v>
      </c>
      <c r="J39" s="263">
        <f t="shared" si="41"/>
        <v>0</v>
      </c>
      <c r="K39" s="185">
        <v>24</v>
      </c>
      <c r="L39" s="180">
        <v>29</v>
      </c>
      <c r="M39" s="180">
        <v>10</v>
      </c>
      <c r="N39" s="273">
        <f t="shared" si="42"/>
        <v>63</v>
      </c>
      <c r="O39" s="269">
        <f t="shared" si="43"/>
        <v>-2</v>
      </c>
      <c r="P39" s="185">
        <v>24</v>
      </c>
      <c r="Q39" s="180">
        <v>29</v>
      </c>
      <c r="R39" s="180">
        <v>10</v>
      </c>
      <c r="S39" s="180">
        <f t="shared" si="44"/>
        <v>63</v>
      </c>
      <c r="T39" s="269">
        <f t="shared" si="26"/>
        <v>0</v>
      </c>
      <c r="U39" s="185">
        <v>24</v>
      </c>
      <c r="V39" s="180">
        <v>28</v>
      </c>
      <c r="W39" s="180">
        <v>10</v>
      </c>
      <c r="X39" s="192">
        <f t="shared" si="45"/>
        <v>62</v>
      </c>
      <c r="Y39" s="269">
        <f t="shared" si="27"/>
        <v>-1</v>
      </c>
      <c r="Z39" s="259">
        <f t="shared" si="28"/>
        <v>-3</v>
      </c>
      <c r="AA39" s="185">
        <v>24</v>
      </c>
      <c r="AB39" s="180">
        <v>28</v>
      </c>
      <c r="AC39" s="180">
        <v>9</v>
      </c>
      <c r="AD39" s="180">
        <f t="shared" si="46"/>
        <v>61</v>
      </c>
      <c r="AE39" s="269">
        <f t="shared" si="29"/>
        <v>-1</v>
      </c>
      <c r="AF39" s="259">
        <f t="shared" si="30"/>
        <v>-4</v>
      </c>
      <c r="AG39" s="185">
        <v>24</v>
      </c>
      <c r="AH39" s="180">
        <v>28</v>
      </c>
      <c r="AI39" s="180">
        <v>9</v>
      </c>
      <c r="AJ39" s="180">
        <f t="shared" si="47"/>
        <v>61</v>
      </c>
      <c r="AK39" s="269">
        <f t="shared" si="31"/>
        <v>0</v>
      </c>
      <c r="AL39" s="259">
        <f t="shared" si="32"/>
        <v>-4</v>
      </c>
      <c r="AM39" s="185">
        <v>24</v>
      </c>
      <c r="AN39" s="180">
        <v>27</v>
      </c>
      <c r="AO39" s="180">
        <v>9</v>
      </c>
      <c r="AP39" s="180">
        <f t="shared" si="48"/>
        <v>60</v>
      </c>
      <c r="AQ39" s="269">
        <f t="shared" si="33"/>
        <v>-1</v>
      </c>
      <c r="AR39" s="259">
        <f t="shared" si="34"/>
        <v>-5</v>
      </c>
      <c r="AS39" s="185">
        <v>24</v>
      </c>
      <c r="AT39" s="180">
        <v>28</v>
      </c>
      <c r="AU39" s="180">
        <v>9</v>
      </c>
      <c r="AV39" s="180">
        <f t="shared" si="49"/>
        <v>61</v>
      </c>
      <c r="AW39" s="269">
        <f t="shared" si="35"/>
        <v>1</v>
      </c>
      <c r="AX39" s="259">
        <f t="shared" si="36"/>
        <v>-4</v>
      </c>
      <c r="AY39" s="185">
        <v>24</v>
      </c>
      <c r="AZ39" s="180">
        <v>28</v>
      </c>
      <c r="BA39" s="180">
        <v>9</v>
      </c>
      <c r="BB39" s="180">
        <f t="shared" si="50"/>
        <v>61</v>
      </c>
      <c r="BC39" s="269">
        <f t="shared" si="37"/>
        <v>0</v>
      </c>
      <c r="BD39" s="259">
        <f t="shared" si="38"/>
        <v>-4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5">
        <v>25</v>
      </c>
      <c r="C40" s="180">
        <v>11</v>
      </c>
      <c r="D40" s="192">
        <v>11</v>
      </c>
      <c r="E40" s="216">
        <f t="shared" si="39"/>
        <v>47</v>
      </c>
      <c r="F40" s="185">
        <v>28</v>
      </c>
      <c r="G40" s="180">
        <v>10</v>
      </c>
      <c r="H40" s="180">
        <v>8</v>
      </c>
      <c r="I40" s="216">
        <f t="shared" si="40"/>
        <v>46</v>
      </c>
      <c r="J40" s="263">
        <f t="shared" si="41"/>
        <v>-1</v>
      </c>
      <c r="K40" s="185">
        <v>26</v>
      </c>
      <c r="L40" s="180">
        <v>10</v>
      </c>
      <c r="M40" s="180">
        <v>8</v>
      </c>
      <c r="N40" s="273">
        <f t="shared" si="42"/>
        <v>44</v>
      </c>
      <c r="O40" s="269">
        <f t="shared" si="43"/>
        <v>-2</v>
      </c>
      <c r="P40" s="185">
        <v>26</v>
      </c>
      <c r="Q40" s="180">
        <v>10</v>
      </c>
      <c r="R40" s="180">
        <v>8</v>
      </c>
      <c r="S40" s="180">
        <f t="shared" si="44"/>
        <v>44</v>
      </c>
      <c r="T40" s="269">
        <f t="shared" si="26"/>
        <v>0</v>
      </c>
      <c r="U40" s="185">
        <v>26</v>
      </c>
      <c r="V40" s="180">
        <v>10</v>
      </c>
      <c r="W40" s="180">
        <v>8</v>
      </c>
      <c r="X40" s="192">
        <f t="shared" si="45"/>
        <v>44</v>
      </c>
      <c r="Y40" s="269">
        <f t="shared" si="27"/>
        <v>0</v>
      </c>
      <c r="Z40" s="259">
        <f t="shared" si="28"/>
        <v>-3</v>
      </c>
      <c r="AA40" s="185">
        <v>25</v>
      </c>
      <c r="AB40" s="180">
        <v>9</v>
      </c>
      <c r="AC40" s="180">
        <v>8</v>
      </c>
      <c r="AD40" s="180">
        <f t="shared" si="46"/>
        <v>42</v>
      </c>
      <c r="AE40" s="269">
        <f t="shared" si="29"/>
        <v>-2</v>
      </c>
      <c r="AF40" s="259">
        <f t="shared" si="30"/>
        <v>-5</v>
      </c>
      <c r="AG40" s="185">
        <v>24</v>
      </c>
      <c r="AH40" s="180">
        <v>9</v>
      </c>
      <c r="AI40" s="180">
        <v>8</v>
      </c>
      <c r="AJ40" s="180">
        <f t="shared" si="47"/>
        <v>41</v>
      </c>
      <c r="AK40" s="269">
        <f t="shared" si="31"/>
        <v>-1</v>
      </c>
      <c r="AL40" s="259">
        <f t="shared" si="32"/>
        <v>-6</v>
      </c>
      <c r="AM40" s="185">
        <v>24</v>
      </c>
      <c r="AN40" s="180">
        <v>7</v>
      </c>
      <c r="AO40" s="180">
        <v>8</v>
      </c>
      <c r="AP40" s="180">
        <f t="shared" si="48"/>
        <v>39</v>
      </c>
      <c r="AQ40" s="269">
        <f t="shared" si="33"/>
        <v>-2</v>
      </c>
      <c r="AR40" s="259">
        <f t="shared" si="34"/>
        <v>-8</v>
      </c>
      <c r="AS40" s="185">
        <v>23</v>
      </c>
      <c r="AT40" s="180">
        <v>7</v>
      </c>
      <c r="AU40" s="180">
        <v>8</v>
      </c>
      <c r="AV40" s="180">
        <f t="shared" si="49"/>
        <v>38</v>
      </c>
      <c r="AW40" s="269">
        <f t="shared" si="35"/>
        <v>-1</v>
      </c>
      <c r="AX40" s="259">
        <f t="shared" si="36"/>
        <v>-9</v>
      </c>
      <c r="AY40" s="185">
        <v>23</v>
      </c>
      <c r="AZ40" s="180">
        <v>7</v>
      </c>
      <c r="BA40" s="180">
        <v>8</v>
      </c>
      <c r="BB40" s="180">
        <f t="shared" si="50"/>
        <v>38</v>
      </c>
      <c r="BC40" s="269">
        <f t="shared" si="37"/>
        <v>0</v>
      </c>
      <c r="BD40" s="259">
        <f t="shared" si="38"/>
        <v>-9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6">
        <v>26</v>
      </c>
      <c r="C41" s="181">
        <v>29</v>
      </c>
      <c r="D41" s="193">
        <v>25</v>
      </c>
      <c r="E41" s="217">
        <f t="shared" si="39"/>
        <v>80</v>
      </c>
      <c r="F41" s="186">
        <v>34</v>
      </c>
      <c r="G41" s="181">
        <v>29</v>
      </c>
      <c r="H41" s="181">
        <v>19</v>
      </c>
      <c r="I41" s="217">
        <f t="shared" si="40"/>
        <v>82</v>
      </c>
      <c r="J41" s="265">
        <f t="shared" si="41"/>
        <v>2</v>
      </c>
      <c r="K41" s="186">
        <v>34</v>
      </c>
      <c r="L41" s="181">
        <v>28</v>
      </c>
      <c r="M41" s="181">
        <v>19</v>
      </c>
      <c r="N41" s="274">
        <f t="shared" si="42"/>
        <v>81</v>
      </c>
      <c r="O41" s="270">
        <f t="shared" si="43"/>
        <v>-1</v>
      </c>
      <c r="P41" s="186">
        <v>34</v>
      </c>
      <c r="Q41" s="181">
        <v>28</v>
      </c>
      <c r="R41" s="181">
        <v>19</v>
      </c>
      <c r="S41" s="181">
        <f t="shared" si="44"/>
        <v>81</v>
      </c>
      <c r="T41" s="270">
        <f t="shared" si="26"/>
        <v>0</v>
      </c>
      <c r="U41" s="186">
        <v>34</v>
      </c>
      <c r="V41" s="181">
        <v>28</v>
      </c>
      <c r="W41" s="181">
        <v>19</v>
      </c>
      <c r="X41" s="193">
        <f t="shared" si="45"/>
        <v>81</v>
      </c>
      <c r="Y41" s="270">
        <f t="shared" si="27"/>
        <v>0</v>
      </c>
      <c r="Z41" s="260">
        <f t="shared" si="28"/>
        <v>1</v>
      </c>
      <c r="AA41" s="186">
        <v>33</v>
      </c>
      <c r="AB41" s="181">
        <v>29</v>
      </c>
      <c r="AC41" s="181">
        <v>19</v>
      </c>
      <c r="AD41" s="181">
        <f t="shared" si="46"/>
        <v>81</v>
      </c>
      <c r="AE41" s="270">
        <f t="shared" si="29"/>
        <v>0</v>
      </c>
      <c r="AF41" s="260">
        <f t="shared" si="30"/>
        <v>1</v>
      </c>
      <c r="AG41" s="186">
        <v>33</v>
      </c>
      <c r="AH41" s="181">
        <v>29</v>
      </c>
      <c r="AI41" s="181">
        <v>18</v>
      </c>
      <c r="AJ41" s="181">
        <f t="shared" si="47"/>
        <v>80</v>
      </c>
      <c r="AK41" s="270">
        <f t="shared" si="31"/>
        <v>-1</v>
      </c>
      <c r="AL41" s="260">
        <f t="shared" si="32"/>
        <v>0</v>
      </c>
      <c r="AM41" s="186">
        <v>32</v>
      </c>
      <c r="AN41" s="181">
        <v>30</v>
      </c>
      <c r="AO41" s="181">
        <v>18</v>
      </c>
      <c r="AP41" s="181">
        <f t="shared" si="48"/>
        <v>80</v>
      </c>
      <c r="AQ41" s="270">
        <f t="shared" si="33"/>
        <v>0</v>
      </c>
      <c r="AR41" s="260">
        <f t="shared" si="34"/>
        <v>0</v>
      </c>
      <c r="AS41" s="186">
        <v>32</v>
      </c>
      <c r="AT41" s="181">
        <v>30</v>
      </c>
      <c r="AU41" s="181">
        <v>18</v>
      </c>
      <c r="AV41" s="181">
        <f t="shared" si="49"/>
        <v>80</v>
      </c>
      <c r="AW41" s="270">
        <f t="shared" si="35"/>
        <v>0</v>
      </c>
      <c r="AX41" s="260">
        <f t="shared" si="36"/>
        <v>0</v>
      </c>
      <c r="AY41" s="186">
        <v>32</v>
      </c>
      <c r="AZ41" s="181">
        <v>30</v>
      </c>
      <c r="BA41" s="181">
        <v>18</v>
      </c>
      <c r="BB41" s="181">
        <f t="shared" si="50"/>
        <v>80</v>
      </c>
      <c r="BC41" s="270">
        <f t="shared" si="37"/>
        <v>0</v>
      </c>
      <c r="BD41" s="260">
        <f t="shared" si="38"/>
        <v>0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4.4" thickBot="1">
      <c r="A42" s="188" t="s">
        <v>75</v>
      </c>
      <c r="B42" s="207">
        <f t="shared" ref="B42:BB42" si="51">SUM(B31:B41)</f>
        <v>294</v>
      </c>
      <c r="C42" s="207">
        <f t="shared" si="51"/>
        <v>249</v>
      </c>
      <c r="D42" s="207">
        <f t="shared" si="51"/>
        <v>243</v>
      </c>
      <c r="E42" s="220">
        <f t="shared" si="51"/>
        <v>786</v>
      </c>
      <c r="F42" s="207">
        <f t="shared" si="51"/>
        <v>381</v>
      </c>
      <c r="G42" s="207">
        <f t="shared" si="51"/>
        <v>224</v>
      </c>
      <c r="H42" s="207">
        <f t="shared" si="51"/>
        <v>179</v>
      </c>
      <c r="I42" s="220">
        <f t="shared" si="51"/>
        <v>784</v>
      </c>
      <c r="J42" s="257">
        <f>I42-E42</f>
        <v>-2</v>
      </c>
      <c r="K42" s="207">
        <f t="shared" si="51"/>
        <v>377</v>
      </c>
      <c r="L42" s="207">
        <f t="shared" si="51"/>
        <v>219</v>
      </c>
      <c r="M42" s="207">
        <f t="shared" si="51"/>
        <v>179</v>
      </c>
      <c r="N42" s="220">
        <f t="shared" si="51"/>
        <v>775</v>
      </c>
      <c r="O42" s="271">
        <f>N42-I42</f>
        <v>-9</v>
      </c>
      <c r="P42" s="207">
        <f t="shared" si="51"/>
        <v>374</v>
      </c>
      <c r="Q42" s="207">
        <f t="shared" si="51"/>
        <v>218</v>
      </c>
      <c r="R42" s="207">
        <f t="shared" si="51"/>
        <v>179</v>
      </c>
      <c r="S42" s="220">
        <f t="shared" si="51"/>
        <v>771</v>
      </c>
      <c r="T42" s="271">
        <f t="shared" si="26"/>
        <v>-4</v>
      </c>
      <c r="U42" s="207">
        <f t="shared" si="51"/>
        <v>372</v>
      </c>
      <c r="V42" s="207">
        <f t="shared" si="51"/>
        <v>217</v>
      </c>
      <c r="W42" s="207">
        <f t="shared" si="51"/>
        <v>179</v>
      </c>
      <c r="X42" s="220">
        <f t="shared" si="51"/>
        <v>768</v>
      </c>
      <c r="Y42" s="271">
        <f t="shared" si="27"/>
        <v>-3</v>
      </c>
      <c r="Z42" s="271">
        <f t="shared" si="28"/>
        <v>-18</v>
      </c>
      <c r="AA42" s="207">
        <f t="shared" si="51"/>
        <v>371</v>
      </c>
      <c r="AB42" s="207">
        <f t="shared" si="51"/>
        <v>214</v>
      </c>
      <c r="AC42" s="207">
        <f t="shared" si="51"/>
        <v>177</v>
      </c>
      <c r="AD42" s="220">
        <f t="shared" si="51"/>
        <v>762</v>
      </c>
      <c r="AE42" s="271">
        <f t="shared" si="29"/>
        <v>-6</v>
      </c>
      <c r="AF42" s="271">
        <f t="shared" si="30"/>
        <v>-24</v>
      </c>
      <c r="AG42" s="207">
        <f t="shared" si="51"/>
        <v>364</v>
      </c>
      <c r="AH42" s="207">
        <f t="shared" si="51"/>
        <v>210</v>
      </c>
      <c r="AI42" s="207">
        <f t="shared" si="51"/>
        <v>177</v>
      </c>
      <c r="AJ42" s="220">
        <f t="shared" si="51"/>
        <v>751</v>
      </c>
      <c r="AK42" s="271">
        <f t="shared" si="31"/>
        <v>-11</v>
      </c>
      <c r="AL42" s="271">
        <f t="shared" si="32"/>
        <v>-35</v>
      </c>
      <c r="AM42" s="207">
        <f t="shared" si="51"/>
        <v>362</v>
      </c>
      <c r="AN42" s="207">
        <f t="shared" si="51"/>
        <v>208</v>
      </c>
      <c r="AO42" s="207">
        <f t="shared" si="51"/>
        <v>177</v>
      </c>
      <c r="AP42" s="220">
        <f t="shared" si="51"/>
        <v>747</v>
      </c>
      <c r="AQ42" s="271">
        <f t="shared" si="33"/>
        <v>-4</v>
      </c>
      <c r="AR42" s="271">
        <f t="shared" si="34"/>
        <v>-39</v>
      </c>
      <c r="AS42" s="207">
        <f t="shared" si="51"/>
        <v>357</v>
      </c>
      <c r="AT42" s="207">
        <f t="shared" si="51"/>
        <v>209</v>
      </c>
      <c r="AU42" s="207">
        <f t="shared" si="51"/>
        <v>177</v>
      </c>
      <c r="AV42" s="220">
        <f t="shared" si="51"/>
        <v>743</v>
      </c>
      <c r="AW42" s="271">
        <f t="shared" si="35"/>
        <v>-4</v>
      </c>
      <c r="AX42" s="271">
        <f t="shared" si="36"/>
        <v>-43</v>
      </c>
      <c r="AY42" s="207">
        <f t="shared" si="51"/>
        <v>357</v>
      </c>
      <c r="AZ42" s="207">
        <f t="shared" si="51"/>
        <v>208</v>
      </c>
      <c r="BA42" s="207">
        <f t="shared" si="51"/>
        <v>177</v>
      </c>
      <c r="BB42" s="220">
        <f t="shared" si="51"/>
        <v>742</v>
      </c>
      <c r="BC42" s="271">
        <f t="shared" si="37"/>
        <v>-1</v>
      </c>
      <c r="BD42" s="271">
        <f t="shared" si="38"/>
        <v>-44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8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3.8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3.8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3.8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3.8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3.8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3.8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3.8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3.8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AW29:AW30"/>
    <mergeCell ref="AX29:AX30"/>
    <mergeCell ref="AG4:AJ4"/>
    <mergeCell ref="Z4:Z5"/>
    <mergeCell ref="AG28:AJ28"/>
    <mergeCell ref="AG29:AJ29"/>
    <mergeCell ref="AG27:AL27"/>
    <mergeCell ref="AK4:AK5"/>
    <mergeCell ref="AL4:AL5"/>
    <mergeCell ref="AK29:AK30"/>
    <mergeCell ref="AR29:AR30"/>
    <mergeCell ref="AM27:AR27"/>
    <mergeCell ref="AR4:AR5"/>
    <mergeCell ref="BK29:BN29"/>
    <mergeCell ref="BF4:BI4"/>
    <mergeCell ref="BF28:BI28"/>
    <mergeCell ref="BF29:BI29"/>
    <mergeCell ref="AS28:AV28"/>
    <mergeCell ref="AS29:AV29"/>
    <mergeCell ref="BC29:BC30"/>
    <mergeCell ref="AY29:BB29"/>
    <mergeCell ref="AY3:BB3"/>
    <mergeCell ref="AY4:BB4"/>
    <mergeCell ref="BF3:BI3"/>
    <mergeCell ref="BK28:BN28"/>
    <mergeCell ref="BD29:BD30"/>
    <mergeCell ref="BD4:BD5"/>
    <mergeCell ref="BC4:BC5"/>
    <mergeCell ref="AY27:BD27"/>
    <mergeCell ref="AG3:AJ3"/>
    <mergeCell ref="AF4:AF5"/>
    <mergeCell ref="AE4:AE5"/>
    <mergeCell ref="BK3:BN3"/>
    <mergeCell ref="BK4:BN4"/>
    <mergeCell ref="AY28:BB28"/>
    <mergeCell ref="AX4:AX5"/>
    <mergeCell ref="AS27:AX27"/>
    <mergeCell ref="AW4:AW5"/>
    <mergeCell ref="F29:I29"/>
    <mergeCell ref="J29:J30"/>
    <mergeCell ref="B27:E27"/>
    <mergeCell ref="F4:I4"/>
    <mergeCell ref="Y4:Y5"/>
    <mergeCell ref="U27:Z27"/>
    <mergeCell ref="P27:T27"/>
    <mergeCell ref="F28:I28"/>
    <mergeCell ref="K28:O28"/>
    <mergeCell ref="F27:J27"/>
    <mergeCell ref="B2:E2"/>
    <mergeCell ref="B28:E28"/>
    <mergeCell ref="P4:S4"/>
    <mergeCell ref="P28:S28"/>
    <mergeCell ref="B29:E29"/>
    <mergeCell ref="K4:N4"/>
    <mergeCell ref="K29:N29"/>
    <mergeCell ref="B3:E3"/>
    <mergeCell ref="B4:E4"/>
    <mergeCell ref="F3:I3"/>
    <mergeCell ref="AY2:BB2"/>
    <mergeCell ref="AG2:AL2"/>
    <mergeCell ref="AM2:AR2"/>
    <mergeCell ref="AS2:AX2"/>
    <mergeCell ref="T4:T5"/>
    <mergeCell ref="F2:J2"/>
    <mergeCell ref="J4:J5"/>
    <mergeCell ref="AS3:AV3"/>
    <mergeCell ref="AS4:AV4"/>
    <mergeCell ref="AM3:AP3"/>
    <mergeCell ref="P3:S3"/>
    <mergeCell ref="K2:O2"/>
    <mergeCell ref="P2:T2"/>
    <mergeCell ref="K3:O3"/>
    <mergeCell ref="K27:O27"/>
    <mergeCell ref="O4:O5"/>
    <mergeCell ref="AA2:AF2"/>
    <mergeCell ref="U2:Z2"/>
    <mergeCell ref="U3:X3"/>
    <mergeCell ref="U4:X4"/>
    <mergeCell ref="U28:X28"/>
    <mergeCell ref="U29:X29"/>
    <mergeCell ref="AE29:AE30"/>
    <mergeCell ref="Z29:Z30"/>
    <mergeCell ref="AA3:AD3"/>
    <mergeCell ref="AA27:AF27"/>
    <mergeCell ref="Y29:Y30"/>
    <mergeCell ref="AA29:AD29"/>
    <mergeCell ref="O29:O30"/>
    <mergeCell ref="AF29:AF30"/>
    <mergeCell ref="P29:S29"/>
    <mergeCell ref="T29:T30"/>
    <mergeCell ref="AA28:AD28"/>
    <mergeCell ref="AQ4:AQ5"/>
    <mergeCell ref="AQ29:AQ30"/>
    <mergeCell ref="AM28:AP28"/>
    <mergeCell ref="AM29:AP29"/>
    <mergeCell ref="AM4:AP4"/>
    <mergeCell ref="AL29:AL30"/>
    <mergeCell ref="AA4:AD4"/>
  </mergeCells>
  <phoneticPr fontId="36" type="noConversion"/>
  <printOptions horizontalCentered="1" headings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June 2005&amp;R&amp;9Page &amp;P of &amp;N</oddHeader>
  </headerFooter>
  <colBreaks count="2" manualBreakCount="2">
    <brk id="15" max="1048575" man="1"/>
    <brk id="32" max="1048575" man="1"/>
  </colBreaks>
  <ignoredErrors>
    <ignoredError sqref="O42 O26 J26 J42 T26 Y26 T42 Y42" formula="1"/>
  </ignoredError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IV51"/>
  <sheetViews>
    <sheetView topLeftCell="A2" zoomScale="75" zoomScaleNormal="75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AW4" sqref="AW4:AW25"/>
    </sheetView>
  </sheetViews>
  <sheetFormatPr defaultColWidth="9.109375" defaultRowHeight="13.8"/>
  <cols>
    <col min="1" max="1" width="29.109375" style="90" bestFit="1" customWidth="1"/>
    <col min="2" max="6" width="6.6640625" style="90" customWidth="1"/>
    <col min="7" max="7" width="6.6640625" style="90" hidden="1" customWidth="1"/>
    <col min="8" max="14" width="6.6640625" style="90" customWidth="1"/>
    <col min="15" max="15" width="6.6640625" style="90" hidden="1" customWidth="1"/>
    <col min="16" max="17" width="6.6640625" style="90" customWidth="1"/>
    <col min="18" max="29" width="6.33203125" style="90" hidden="1" customWidth="1"/>
    <col min="30" max="33" width="6.6640625" style="90" customWidth="1"/>
    <col min="34" max="40" width="6.33203125" style="90" hidden="1" customWidth="1"/>
    <col min="41" max="45" width="6.6640625" style="90" hidden="1" customWidth="1"/>
    <col min="46" max="53" width="6.6640625" style="90" customWidth="1"/>
    <col min="54" max="54" width="5.6640625" style="90" hidden="1" customWidth="1"/>
    <col min="55" max="58" width="6.6640625" style="90" customWidth="1"/>
    <col min="59" max="60" width="7" style="90" customWidth="1"/>
    <col min="61" max="62" width="7.5546875" style="90" customWidth="1"/>
    <col min="63" max="63" width="6.5546875" style="90" customWidth="1"/>
    <col min="64" max="72" width="7.6640625" customWidth="1"/>
    <col min="73" max="75" width="5.33203125" customWidth="1"/>
    <col min="76" max="76" width="6.33203125" customWidth="1"/>
    <col min="77" max="77" width="7.6640625" customWidth="1"/>
    <col min="78" max="78" width="8.33203125" customWidth="1"/>
    <col min="79" max="206" width="8.88671875" customWidth="1"/>
    <col min="207" max="16384" width="9.109375" style="90"/>
  </cols>
  <sheetData>
    <row r="2" spans="1:256" ht="21" customHeight="1">
      <c r="A2" s="337" t="s">
        <v>96</v>
      </c>
      <c r="B2" s="723" t="s">
        <v>136</v>
      </c>
      <c r="C2" s="724"/>
      <c r="D2" s="724"/>
      <c r="E2" s="724"/>
      <c r="F2" s="724"/>
      <c r="G2" s="724"/>
      <c r="H2" s="724"/>
      <c r="I2" s="725"/>
      <c r="J2" s="723" t="s">
        <v>124</v>
      </c>
      <c r="K2" s="724"/>
      <c r="L2" s="724"/>
      <c r="M2" s="724"/>
      <c r="N2" s="724"/>
      <c r="O2" s="724"/>
      <c r="P2" s="724"/>
      <c r="Q2" s="725"/>
      <c r="R2" s="737" t="s">
        <v>123</v>
      </c>
      <c r="S2" s="738"/>
      <c r="T2" s="738"/>
      <c r="U2" s="738"/>
      <c r="V2" s="739"/>
      <c r="W2" s="745" t="s">
        <v>97</v>
      </c>
      <c r="X2" s="746"/>
      <c r="Y2" s="746"/>
      <c r="Z2" s="746"/>
      <c r="AA2" s="746"/>
      <c r="AB2" s="322"/>
      <c r="AC2" s="323"/>
      <c r="AD2" s="723" t="s">
        <v>89</v>
      </c>
      <c r="AE2" s="724"/>
      <c r="AF2" s="724"/>
      <c r="AG2" s="724"/>
      <c r="AH2" s="724"/>
      <c r="AI2" s="724"/>
      <c r="AJ2" s="725"/>
      <c r="AK2" s="737" t="s">
        <v>86</v>
      </c>
      <c r="AL2" s="738"/>
      <c r="AM2" s="738"/>
      <c r="AN2" s="739"/>
      <c r="AO2" s="280"/>
      <c r="AP2" s="742" t="s">
        <v>112</v>
      </c>
      <c r="AQ2" s="743"/>
      <c r="AR2" s="743"/>
      <c r="AS2" s="744"/>
      <c r="AT2" s="723" t="s">
        <v>79</v>
      </c>
      <c r="AU2" s="724"/>
      <c r="AV2" s="724"/>
      <c r="AW2" s="725"/>
      <c r="AX2" s="742" t="s">
        <v>78</v>
      </c>
      <c r="AY2" s="743"/>
      <c r="AZ2" s="743"/>
      <c r="BA2" s="744"/>
      <c r="BB2" s="771" t="s">
        <v>94</v>
      </c>
      <c r="BC2" s="720" t="s">
        <v>113</v>
      </c>
      <c r="BD2" s="774"/>
      <c r="BE2" s="774"/>
      <c r="BF2" s="775"/>
      <c r="BG2" s="742" t="s">
        <v>115</v>
      </c>
      <c r="BH2" s="768"/>
      <c r="BI2" s="768"/>
      <c r="BJ2" s="769"/>
      <c r="BK2" s="241"/>
    </row>
    <row r="3" spans="1:256" ht="39" customHeight="1">
      <c r="A3" s="281">
        <v>38972</v>
      </c>
      <c r="B3" s="723" t="s">
        <v>76</v>
      </c>
      <c r="C3" s="724"/>
      <c r="D3" s="724"/>
      <c r="E3" s="724"/>
      <c r="F3" s="724"/>
      <c r="G3" s="725"/>
      <c r="H3" s="726" t="s">
        <v>137</v>
      </c>
      <c r="I3" s="727"/>
      <c r="J3" s="723" t="s">
        <v>76</v>
      </c>
      <c r="K3" s="724"/>
      <c r="L3" s="724"/>
      <c r="M3" s="724"/>
      <c r="N3" s="724"/>
      <c r="O3" s="725"/>
      <c r="P3" s="726" t="s">
        <v>125</v>
      </c>
      <c r="Q3" s="727"/>
      <c r="R3" s="737" t="s">
        <v>76</v>
      </c>
      <c r="S3" s="738"/>
      <c r="T3" s="738"/>
      <c r="U3" s="738"/>
      <c r="V3" s="739"/>
      <c r="W3" s="745" t="s">
        <v>76</v>
      </c>
      <c r="X3" s="746"/>
      <c r="Y3" s="746"/>
      <c r="Z3" s="746"/>
      <c r="AA3" s="747"/>
      <c r="AB3" s="748" t="s">
        <v>91</v>
      </c>
      <c r="AC3" s="749"/>
      <c r="AD3" s="723" t="s">
        <v>76</v>
      </c>
      <c r="AE3" s="724"/>
      <c r="AF3" s="724"/>
      <c r="AG3" s="724"/>
      <c r="AH3" s="725"/>
      <c r="AI3" s="750" t="s">
        <v>91</v>
      </c>
      <c r="AJ3" s="751"/>
      <c r="AK3" s="737" t="s">
        <v>76</v>
      </c>
      <c r="AL3" s="738"/>
      <c r="AM3" s="738"/>
      <c r="AN3" s="739"/>
      <c r="AO3" s="280"/>
      <c r="AP3" s="752" t="s">
        <v>76</v>
      </c>
      <c r="AQ3" s="753"/>
      <c r="AR3" s="753"/>
      <c r="AS3" s="754"/>
      <c r="AT3" s="723" t="s">
        <v>76</v>
      </c>
      <c r="AU3" s="724"/>
      <c r="AV3" s="724"/>
      <c r="AW3" s="725"/>
      <c r="AX3" s="776" t="s">
        <v>76</v>
      </c>
      <c r="AY3" s="777"/>
      <c r="AZ3" s="777"/>
      <c r="BA3" s="778"/>
      <c r="BB3" s="772"/>
      <c r="BC3" s="752" t="s">
        <v>76</v>
      </c>
      <c r="BD3" s="753"/>
      <c r="BE3" s="753"/>
      <c r="BF3" s="754"/>
      <c r="BG3" s="752" t="s">
        <v>76</v>
      </c>
      <c r="BH3" s="753"/>
      <c r="BI3" s="753"/>
      <c r="BJ3" s="754"/>
      <c r="BK3" s="242"/>
    </row>
    <row r="4" spans="1:256" ht="39.6">
      <c r="A4" s="240" t="s">
        <v>1</v>
      </c>
      <c r="B4" s="324" t="s">
        <v>71</v>
      </c>
      <c r="C4" s="324" t="s">
        <v>72</v>
      </c>
      <c r="D4" s="324" t="s">
        <v>73</v>
      </c>
      <c r="E4" s="325" t="s">
        <v>13</v>
      </c>
      <c r="F4" s="344" t="s">
        <v>131</v>
      </c>
      <c r="G4" s="326" t="s">
        <v>127</v>
      </c>
      <c r="H4" s="327" t="s">
        <v>88</v>
      </c>
      <c r="I4" s="327" t="s">
        <v>90</v>
      </c>
      <c r="J4" s="324" t="s">
        <v>71</v>
      </c>
      <c r="K4" s="324" t="s">
        <v>72</v>
      </c>
      <c r="L4" s="324" t="s">
        <v>73</v>
      </c>
      <c r="M4" s="325" t="s">
        <v>13</v>
      </c>
      <c r="N4" s="344" t="s">
        <v>131</v>
      </c>
      <c r="O4" s="326" t="s">
        <v>127</v>
      </c>
      <c r="P4" s="327" t="s">
        <v>88</v>
      </c>
      <c r="Q4" s="327" t="s">
        <v>90</v>
      </c>
      <c r="R4" s="328" t="s">
        <v>71</v>
      </c>
      <c r="S4" s="328" t="s">
        <v>72</v>
      </c>
      <c r="T4" s="328" t="s">
        <v>73</v>
      </c>
      <c r="U4" s="338" t="s">
        <v>13</v>
      </c>
      <c r="V4" s="329" t="s">
        <v>88</v>
      </c>
      <c r="W4" s="330" t="s">
        <v>71</v>
      </c>
      <c r="X4" s="330" t="s">
        <v>72</v>
      </c>
      <c r="Y4" s="330" t="s">
        <v>73</v>
      </c>
      <c r="Z4" s="331" t="s">
        <v>13</v>
      </c>
      <c r="AA4" s="332" t="s">
        <v>98</v>
      </c>
      <c r="AB4" s="333" t="s">
        <v>88</v>
      </c>
      <c r="AC4" s="333" t="s">
        <v>90</v>
      </c>
      <c r="AD4" s="324" t="s">
        <v>71</v>
      </c>
      <c r="AE4" s="324" t="s">
        <v>72</v>
      </c>
      <c r="AF4" s="324" t="s">
        <v>73</v>
      </c>
      <c r="AG4" s="325" t="s">
        <v>13</v>
      </c>
      <c r="AH4" s="334" t="s">
        <v>92</v>
      </c>
      <c r="AI4" s="335" t="s">
        <v>88</v>
      </c>
      <c r="AJ4" s="335" t="s">
        <v>90</v>
      </c>
      <c r="AK4" s="328" t="s">
        <v>71</v>
      </c>
      <c r="AL4" s="328" t="s">
        <v>72</v>
      </c>
      <c r="AM4" s="328" t="s">
        <v>73</v>
      </c>
      <c r="AN4" s="338" t="s">
        <v>13</v>
      </c>
      <c r="AO4" s="172" t="s">
        <v>88</v>
      </c>
      <c r="AP4" s="175" t="s">
        <v>71</v>
      </c>
      <c r="AQ4" s="175" t="s">
        <v>72</v>
      </c>
      <c r="AR4" s="175" t="s">
        <v>73</v>
      </c>
      <c r="AS4" s="226" t="s">
        <v>13</v>
      </c>
      <c r="AT4" s="324" t="s">
        <v>71</v>
      </c>
      <c r="AU4" s="324" t="s">
        <v>72</v>
      </c>
      <c r="AV4" s="324" t="s">
        <v>73</v>
      </c>
      <c r="AW4" s="356" t="s">
        <v>13</v>
      </c>
      <c r="AX4" s="126" t="s">
        <v>71</v>
      </c>
      <c r="AY4" s="127" t="s">
        <v>72</v>
      </c>
      <c r="AZ4" s="127" t="s">
        <v>73</v>
      </c>
      <c r="BA4" s="128" t="s">
        <v>13</v>
      </c>
      <c r="BB4" s="773"/>
      <c r="BC4" s="229" t="s">
        <v>71</v>
      </c>
      <c r="BD4" s="175" t="s">
        <v>72</v>
      </c>
      <c r="BE4" s="175" t="s">
        <v>73</v>
      </c>
      <c r="BF4" s="226" t="s">
        <v>13</v>
      </c>
      <c r="BG4" s="229" t="s">
        <v>71</v>
      </c>
      <c r="BH4" s="175" t="s">
        <v>72</v>
      </c>
      <c r="BI4" s="175" t="s">
        <v>73</v>
      </c>
      <c r="BJ4" s="226" t="s">
        <v>13</v>
      </c>
      <c r="BK4" s="106"/>
    </row>
    <row r="5" spans="1:256" ht="15.75" customHeight="1">
      <c r="A5" s="282" t="s">
        <v>35</v>
      </c>
      <c r="B5" s="283"/>
      <c r="C5" s="283"/>
      <c r="D5" s="283"/>
      <c r="E5" s="345">
        <f>SUM(B5:D5)</f>
        <v>0</v>
      </c>
      <c r="F5" s="345"/>
      <c r="G5" s="285">
        <f>B5-J5</f>
        <v>-27</v>
      </c>
      <c r="H5" s="286">
        <f>B5-V5</f>
        <v>5</v>
      </c>
      <c r="I5" s="286">
        <f>E5-Y5</f>
        <v>-10</v>
      </c>
      <c r="J5" s="283">
        <v>27</v>
      </c>
      <c r="K5" s="283">
        <v>18</v>
      </c>
      <c r="L5" s="283">
        <v>3</v>
      </c>
      <c r="M5" s="318">
        <f>SUM(J5:L5)</f>
        <v>48</v>
      </c>
      <c r="N5" s="345">
        <v>4</v>
      </c>
      <c r="O5" s="285">
        <f>J5-R5</f>
        <v>2</v>
      </c>
      <c r="P5" s="286">
        <f>J5-AD5</f>
        <v>4</v>
      </c>
      <c r="Q5" s="286">
        <f>M5-AG5</f>
        <v>4</v>
      </c>
      <c r="R5" s="287">
        <v>25</v>
      </c>
      <c r="S5" s="287">
        <v>18</v>
      </c>
      <c r="T5" s="287">
        <v>5</v>
      </c>
      <c r="U5" s="340">
        <f>T5+S5+R5</f>
        <v>48</v>
      </c>
      <c r="V5" s="288">
        <f>R5-AK5</f>
        <v>-5</v>
      </c>
      <c r="W5" s="289">
        <v>20</v>
      </c>
      <c r="X5" s="289">
        <f>'0405 Monthly'!C6</f>
        <v>10</v>
      </c>
      <c r="Y5" s="289">
        <f>'0405 Monthly'!D6</f>
        <v>10</v>
      </c>
      <c r="Z5" s="290">
        <f>SUM(W5:Y5)</f>
        <v>40</v>
      </c>
      <c r="AA5" s="289">
        <f>Z5-AG5</f>
        <v>-4</v>
      </c>
      <c r="AB5" s="289">
        <f>W5-AP5</f>
        <v>7</v>
      </c>
      <c r="AC5" s="290">
        <f>Z5-AS5</f>
        <v>6</v>
      </c>
      <c r="AD5" s="283">
        <v>23</v>
      </c>
      <c r="AE5" s="283">
        <v>12</v>
      </c>
      <c r="AF5" s="291">
        <v>9</v>
      </c>
      <c r="AG5" s="284">
        <f>SUM(AD5:AF5)</f>
        <v>44</v>
      </c>
      <c r="AH5" s="285">
        <f>AD5-AK5</f>
        <v>-7</v>
      </c>
      <c r="AI5" s="292">
        <f t="shared" ref="AI5:AI24" si="0">AD5-AT5</f>
        <v>8</v>
      </c>
      <c r="AJ5" s="292">
        <f>AG5-AW5</f>
        <v>6</v>
      </c>
      <c r="AK5" s="287">
        <v>30</v>
      </c>
      <c r="AL5" s="287">
        <v>12</v>
      </c>
      <c r="AM5" s="287">
        <v>11</v>
      </c>
      <c r="AN5" s="307">
        <f>AM5+AL5+AK5</f>
        <v>53</v>
      </c>
      <c r="AO5" s="173">
        <f t="shared" ref="AO5:AO24" si="1">AK5-AX5</f>
        <v>7</v>
      </c>
      <c r="AP5" s="174">
        <v>13</v>
      </c>
      <c r="AQ5" s="174">
        <v>14</v>
      </c>
      <c r="AR5" s="174">
        <v>7</v>
      </c>
      <c r="AS5" s="213">
        <f>SUM(AP5:AR5)</f>
        <v>34</v>
      </c>
      <c r="AT5" s="347">
        <v>15</v>
      </c>
      <c r="AU5" s="291">
        <v>15</v>
      </c>
      <c r="AV5" s="291">
        <v>8</v>
      </c>
      <c r="AW5" s="296">
        <f t="shared" ref="AW5:AW24" si="2">SUM(AT5:AV5)</f>
        <v>38</v>
      </c>
      <c r="AX5" s="129">
        <v>23</v>
      </c>
      <c r="AY5" s="129">
        <v>17</v>
      </c>
      <c r="AZ5" s="129">
        <v>9</v>
      </c>
      <c r="BA5" s="111">
        <f t="shared" ref="BA5:BA24" si="3">SUM(AX5:AZ5)</f>
        <v>49</v>
      </c>
      <c r="BB5" s="55">
        <v>1</v>
      </c>
      <c r="BC5" s="109">
        <v>18</v>
      </c>
      <c r="BD5" s="110">
        <v>10</v>
      </c>
      <c r="BE5" s="110">
        <v>8</v>
      </c>
      <c r="BF5" s="213">
        <f>SUM(BC5:BE5)</f>
        <v>36</v>
      </c>
      <c r="BG5" s="102">
        <v>15</v>
      </c>
      <c r="BH5" s="102">
        <v>11</v>
      </c>
      <c r="BI5" s="102">
        <v>9</v>
      </c>
      <c r="BJ5" s="213">
        <f>SUM(BG5:BI5)</f>
        <v>35</v>
      </c>
      <c r="BK5" s="105"/>
    </row>
    <row r="6" spans="1:256" ht="15.75" customHeight="1">
      <c r="A6" s="282" t="s">
        <v>36</v>
      </c>
      <c r="B6" s="293"/>
      <c r="C6" s="293"/>
      <c r="D6" s="293"/>
      <c r="E6" s="345">
        <f t="shared" ref="E6:E19" si="4">SUM(B6:D6)</f>
        <v>0</v>
      </c>
      <c r="F6" s="345"/>
      <c r="G6" s="294">
        <f t="shared" ref="G6:G19" si="5">B6-J6</f>
        <v>-27</v>
      </c>
      <c r="H6" s="286">
        <f t="shared" ref="H6:H19" si="6">B6-V6</f>
        <v>7</v>
      </c>
      <c r="I6" s="286">
        <f t="shared" ref="I6:I19" si="7">E6-Y6</f>
        <v>-14</v>
      </c>
      <c r="J6" s="293">
        <v>27</v>
      </c>
      <c r="K6" s="293">
        <v>46</v>
      </c>
      <c r="L6" s="293">
        <v>23</v>
      </c>
      <c r="M6" s="318">
        <f t="shared" ref="M6:M21" si="8">SUM(J6:L6)</f>
        <v>96</v>
      </c>
      <c r="N6" s="345">
        <v>14</v>
      </c>
      <c r="O6" s="294">
        <f t="shared" ref="O6:O24" si="9">J6-R6</f>
        <v>-17</v>
      </c>
      <c r="P6" s="286">
        <f t="shared" ref="P6:P24" si="10">J6-AD6</f>
        <v>-19</v>
      </c>
      <c r="Q6" s="286">
        <f t="shared" ref="Q6:Q24" si="11">M6-AG6</f>
        <v>6</v>
      </c>
      <c r="R6" s="295">
        <v>44</v>
      </c>
      <c r="S6" s="295">
        <v>47</v>
      </c>
      <c r="T6" s="295">
        <v>22</v>
      </c>
      <c r="U6" s="340">
        <f t="shared" ref="U6:U21" si="12">T6+S6+R6</f>
        <v>113</v>
      </c>
      <c r="V6" s="288">
        <f t="shared" ref="V6:V25" si="13">R6-AK6</f>
        <v>-7</v>
      </c>
      <c r="W6" s="289">
        <v>37</v>
      </c>
      <c r="X6" s="289">
        <f>'0405 Monthly'!C7</f>
        <v>29</v>
      </c>
      <c r="Y6" s="289">
        <f>'0405 Monthly'!D7</f>
        <v>14</v>
      </c>
      <c r="Z6" s="290">
        <f t="shared" ref="Z6:Z24" si="14">SUM(W6:Y6)</f>
        <v>80</v>
      </c>
      <c r="AA6" s="289">
        <f t="shared" ref="AA6:AA24" si="15">Z6-AG6</f>
        <v>-10</v>
      </c>
      <c r="AB6" s="289">
        <f t="shared" ref="AB6:AB21" si="16">W6-AP6</f>
        <v>4</v>
      </c>
      <c r="AC6" s="290">
        <f t="shared" ref="AC6:AC24" si="17">Z6-AS6</f>
        <v>13</v>
      </c>
      <c r="AD6" s="293">
        <v>46</v>
      </c>
      <c r="AE6" s="293">
        <v>28</v>
      </c>
      <c r="AF6" s="282">
        <v>16</v>
      </c>
      <c r="AG6" s="284">
        <f t="shared" ref="AG6:AG24" si="18">SUM(AD6:AF6)</f>
        <v>90</v>
      </c>
      <c r="AH6" s="285">
        <f t="shared" ref="AH6:AH24" si="19">AD6-AK6</f>
        <v>-5</v>
      </c>
      <c r="AI6" s="292">
        <f t="shared" si="0"/>
        <v>11</v>
      </c>
      <c r="AJ6" s="292">
        <f t="shared" ref="AJ6:AJ24" si="20">AG6-AW6</f>
        <v>19</v>
      </c>
      <c r="AK6" s="295">
        <v>51</v>
      </c>
      <c r="AL6" s="295">
        <v>30</v>
      </c>
      <c r="AM6" s="295">
        <v>22</v>
      </c>
      <c r="AN6" s="307">
        <f t="shared" ref="AN6:AN24" si="21">AM6+AL6+AK6</f>
        <v>103</v>
      </c>
      <c r="AO6" s="173">
        <f t="shared" si="1"/>
        <v>20</v>
      </c>
      <c r="AP6" s="174">
        <v>33</v>
      </c>
      <c r="AQ6" s="174">
        <v>22</v>
      </c>
      <c r="AR6" s="174">
        <v>12</v>
      </c>
      <c r="AS6" s="213">
        <f t="shared" ref="AS6:AS24" si="22">SUM(AP6:AR6)</f>
        <v>67</v>
      </c>
      <c r="AT6" s="348">
        <v>35</v>
      </c>
      <c r="AU6" s="282">
        <v>24</v>
      </c>
      <c r="AV6" s="282">
        <v>12</v>
      </c>
      <c r="AW6" s="296">
        <f t="shared" si="2"/>
        <v>71</v>
      </c>
      <c r="AX6" s="129">
        <v>31</v>
      </c>
      <c r="AY6" s="129">
        <v>33</v>
      </c>
      <c r="AZ6" s="129">
        <v>16</v>
      </c>
      <c r="BA6" s="111">
        <f t="shared" si="3"/>
        <v>80</v>
      </c>
      <c r="BB6" s="8">
        <v>2</v>
      </c>
      <c r="BC6" s="104">
        <v>38</v>
      </c>
      <c r="BD6" s="99">
        <v>19</v>
      </c>
      <c r="BE6" s="99">
        <v>13</v>
      </c>
      <c r="BF6" s="213">
        <f t="shared" ref="BF6:BF24" si="23">SUM(BC6:BE6)</f>
        <v>70</v>
      </c>
      <c r="BG6" s="102">
        <v>24</v>
      </c>
      <c r="BH6" s="102">
        <v>16</v>
      </c>
      <c r="BI6" s="102">
        <v>19</v>
      </c>
      <c r="BJ6" s="213">
        <f t="shared" ref="BJ6:BJ25" si="24">SUM(BG6:BI6)</f>
        <v>59</v>
      </c>
      <c r="BK6" s="105"/>
    </row>
    <row r="7" spans="1:256" ht="15.75" customHeight="1">
      <c r="A7" s="296" t="s">
        <v>37</v>
      </c>
      <c r="B7" s="297"/>
      <c r="C7" s="297"/>
      <c r="D7" s="297"/>
      <c r="E7" s="345">
        <f t="shared" si="4"/>
        <v>0</v>
      </c>
      <c r="F7" s="345"/>
      <c r="G7" s="294">
        <f t="shared" si="5"/>
        <v>-25</v>
      </c>
      <c r="H7" s="286">
        <f t="shared" si="6"/>
        <v>11</v>
      </c>
      <c r="I7" s="286">
        <f t="shared" si="7"/>
        <v>-15</v>
      </c>
      <c r="J7" s="297">
        <v>25</v>
      </c>
      <c r="K7" s="297">
        <v>14</v>
      </c>
      <c r="L7" s="297">
        <v>8</v>
      </c>
      <c r="M7" s="318">
        <f t="shared" si="8"/>
        <v>47</v>
      </c>
      <c r="N7" s="345">
        <v>24</v>
      </c>
      <c r="O7" s="294">
        <f t="shared" si="9"/>
        <v>-22</v>
      </c>
      <c r="P7" s="286">
        <f t="shared" si="10"/>
        <v>1</v>
      </c>
      <c r="Q7" s="286">
        <f t="shared" si="11"/>
        <v>-4</v>
      </c>
      <c r="R7" s="298">
        <v>47</v>
      </c>
      <c r="S7" s="298">
        <v>14</v>
      </c>
      <c r="T7" s="298">
        <v>9</v>
      </c>
      <c r="U7" s="340">
        <f t="shared" si="12"/>
        <v>70</v>
      </c>
      <c r="V7" s="288">
        <f t="shared" si="13"/>
        <v>-11</v>
      </c>
      <c r="W7" s="289">
        <v>16</v>
      </c>
      <c r="X7" s="289">
        <f>'0405 Monthly'!C8</f>
        <v>14</v>
      </c>
      <c r="Y7" s="289">
        <f>'0405 Monthly'!D8</f>
        <v>15</v>
      </c>
      <c r="Z7" s="290">
        <f t="shared" si="14"/>
        <v>45</v>
      </c>
      <c r="AA7" s="289">
        <f t="shared" si="15"/>
        <v>-6</v>
      </c>
      <c r="AB7" s="289">
        <f t="shared" si="16"/>
        <v>-2</v>
      </c>
      <c r="AC7" s="299">
        <f t="shared" si="17"/>
        <v>1</v>
      </c>
      <c r="AD7" s="297">
        <v>24</v>
      </c>
      <c r="AE7" s="297">
        <v>13</v>
      </c>
      <c r="AF7" s="296">
        <v>14</v>
      </c>
      <c r="AG7" s="284">
        <f t="shared" si="18"/>
        <v>51</v>
      </c>
      <c r="AH7" s="285">
        <f t="shared" si="19"/>
        <v>-34</v>
      </c>
      <c r="AI7" s="292">
        <f t="shared" si="0"/>
        <v>5</v>
      </c>
      <c r="AJ7" s="292">
        <f t="shared" si="20"/>
        <v>6</v>
      </c>
      <c r="AK7" s="298">
        <v>58</v>
      </c>
      <c r="AL7" s="298">
        <v>15</v>
      </c>
      <c r="AM7" s="298">
        <v>15</v>
      </c>
      <c r="AN7" s="307">
        <f t="shared" si="21"/>
        <v>88</v>
      </c>
      <c r="AO7" s="173">
        <f t="shared" si="1"/>
        <v>13</v>
      </c>
      <c r="AP7" s="174">
        <v>18</v>
      </c>
      <c r="AQ7" s="174">
        <v>15</v>
      </c>
      <c r="AR7" s="174">
        <v>11</v>
      </c>
      <c r="AS7" s="213">
        <f t="shared" si="22"/>
        <v>44</v>
      </c>
      <c r="AT7" s="348">
        <v>19</v>
      </c>
      <c r="AU7" s="282">
        <v>15</v>
      </c>
      <c r="AV7" s="282">
        <v>11</v>
      </c>
      <c r="AW7" s="296">
        <f t="shared" si="2"/>
        <v>45</v>
      </c>
      <c r="AX7" s="129">
        <v>45</v>
      </c>
      <c r="AY7" s="129">
        <v>16</v>
      </c>
      <c r="AZ7" s="129">
        <v>14</v>
      </c>
      <c r="BA7" s="111">
        <f t="shared" si="3"/>
        <v>75</v>
      </c>
      <c r="BB7" s="8">
        <v>1</v>
      </c>
      <c r="BC7" s="104">
        <v>22</v>
      </c>
      <c r="BD7" s="99">
        <v>13</v>
      </c>
      <c r="BE7" s="99">
        <v>18</v>
      </c>
      <c r="BF7" s="213">
        <f t="shared" si="23"/>
        <v>53</v>
      </c>
      <c r="BG7" s="102">
        <v>12</v>
      </c>
      <c r="BH7" s="102">
        <v>21</v>
      </c>
      <c r="BI7" s="102">
        <v>9</v>
      </c>
      <c r="BJ7" s="213">
        <f t="shared" si="24"/>
        <v>42</v>
      </c>
      <c r="BK7" s="105"/>
    </row>
    <row r="8" spans="1:256" s="92" customFormat="1" ht="15.75" customHeight="1">
      <c r="A8" s="296" t="s">
        <v>38</v>
      </c>
      <c r="B8" s="297"/>
      <c r="C8" s="297"/>
      <c r="D8" s="297"/>
      <c r="E8" s="345">
        <f t="shared" si="4"/>
        <v>0</v>
      </c>
      <c r="F8" s="345"/>
      <c r="G8" s="294">
        <f t="shared" si="5"/>
        <v>-12</v>
      </c>
      <c r="H8" s="286">
        <f t="shared" si="6"/>
        <v>8</v>
      </c>
      <c r="I8" s="286">
        <f t="shared" si="7"/>
        <v>-10</v>
      </c>
      <c r="J8" s="297">
        <v>12</v>
      </c>
      <c r="K8" s="297">
        <v>18</v>
      </c>
      <c r="L8" s="297">
        <v>15</v>
      </c>
      <c r="M8" s="318">
        <f t="shared" si="8"/>
        <v>45</v>
      </c>
      <c r="N8" s="345">
        <v>8</v>
      </c>
      <c r="O8" s="294">
        <f t="shared" si="9"/>
        <v>-10</v>
      </c>
      <c r="P8" s="286">
        <f t="shared" si="10"/>
        <v>-14</v>
      </c>
      <c r="Q8" s="286">
        <f t="shared" si="11"/>
        <v>-9</v>
      </c>
      <c r="R8" s="298">
        <v>22</v>
      </c>
      <c r="S8" s="298">
        <v>21</v>
      </c>
      <c r="T8" s="298">
        <v>17</v>
      </c>
      <c r="U8" s="340">
        <f t="shared" si="12"/>
        <v>60</v>
      </c>
      <c r="V8" s="288">
        <f t="shared" si="13"/>
        <v>-8</v>
      </c>
      <c r="W8" s="289">
        <v>16</v>
      </c>
      <c r="X8" s="289">
        <f>'0405 Monthly'!C9</f>
        <v>22</v>
      </c>
      <c r="Y8" s="289">
        <f>'0405 Monthly'!D9</f>
        <v>10</v>
      </c>
      <c r="Z8" s="290">
        <f t="shared" si="14"/>
        <v>48</v>
      </c>
      <c r="AA8" s="289">
        <f t="shared" si="15"/>
        <v>-6</v>
      </c>
      <c r="AB8" s="289">
        <f t="shared" si="16"/>
        <v>-3</v>
      </c>
      <c r="AC8" s="290">
        <f t="shared" si="17"/>
        <v>8</v>
      </c>
      <c r="AD8" s="297">
        <v>26</v>
      </c>
      <c r="AE8" s="297">
        <v>18</v>
      </c>
      <c r="AF8" s="296">
        <v>10</v>
      </c>
      <c r="AG8" s="284">
        <f t="shared" si="18"/>
        <v>54</v>
      </c>
      <c r="AH8" s="285">
        <f t="shared" si="19"/>
        <v>-4</v>
      </c>
      <c r="AI8" s="292">
        <f t="shared" si="0"/>
        <v>6</v>
      </c>
      <c r="AJ8" s="292">
        <f t="shared" si="20"/>
        <v>12</v>
      </c>
      <c r="AK8" s="298">
        <v>30</v>
      </c>
      <c r="AL8" s="298">
        <v>19</v>
      </c>
      <c r="AM8" s="298">
        <v>10</v>
      </c>
      <c r="AN8" s="307">
        <f t="shared" si="21"/>
        <v>59</v>
      </c>
      <c r="AO8" s="173">
        <f t="shared" si="1"/>
        <v>8</v>
      </c>
      <c r="AP8" s="174">
        <v>19</v>
      </c>
      <c r="AQ8" s="174">
        <v>9</v>
      </c>
      <c r="AR8" s="174">
        <v>12</v>
      </c>
      <c r="AS8" s="213">
        <f t="shared" si="22"/>
        <v>40</v>
      </c>
      <c r="AT8" s="348">
        <v>20</v>
      </c>
      <c r="AU8" s="282">
        <v>10</v>
      </c>
      <c r="AV8" s="282">
        <v>12</v>
      </c>
      <c r="AW8" s="296">
        <f t="shared" si="2"/>
        <v>42</v>
      </c>
      <c r="AX8" s="129">
        <v>22</v>
      </c>
      <c r="AY8" s="129">
        <v>13</v>
      </c>
      <c r="AZ8" s="129">
        <v>16</v>
      </c>
      <c r="BA8" s="111">
        <f t="shared" si="3"/>
        <v>51</v>
      </c>
      <c r="BB8" s="8">
        <v>1</v>
      </c>
      <c r="BC8" s="104">
        <v>18</v>
      </c>
      <c r="BD8" s="99">
        <v>18</v>
      </c>
      <c r="BE8" s="99">
        <v>11</v>
      </c>
      <c r="BF8" s="213">
        <f t="shared" si="23"/>
        <v>47</v>
      </c>
      <c r="BG8" s="102">
        <v>20</v>
      </c>
      <c r="BH8" s="102">
        <v>11</v>
      </c>
      <c r="BI8" s="102">
        <v>11</v>
      </c>
      <c r="BJ8" s="213">
        <f t="shared" si="24"/>
        <v>42</v>
      </c>
      <c r="BK8" s="105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 s="13"/>
      <c r="GZ8" s="13"/>
      <c r="HA8" s="13"/>
      <c r="HB8" s="13"/>
      <c r="HC8" s="13"/>
      <c r="HD8" s="13"/>
      <c r="HE8" s="13"/>
      <c r="HF8" s="91"/>
      <c r="HG8" s="13"/>
      <c r="HH8" s="13"/>
      <c r="HI8" s="13"/>
      <c r="HJ8" s="13"/>
      <c r="HK8" s="13"/>
      <c r="HL8" s="13"/>
      <c r="HM8" s="13"/>
      <c r="HN8" s="13"/>
      <c r="HO8" s="13"/>
      <c r="HP8" s="91"/>
      <c r="HQ8" s="13"/>
      <c r="HR8" s="13"/>
      <c r="HS8" s="13"/>
      <c r="HT8" s="13"/>
      <c r="HU8" s="13"/>
      <c r="HV8" s="13"/>
      <c r="HW8" s="13"/>
      <c r="HX8" s="13"/>
      <c r="HY8" s="13"/>
      <c r="HZ8" s="91"/>
      <c r="IA8" s="13"/>
      <c r="IB8" s="13"/>
      <c r="IC8" s="13"/>
      <c r="ID8" s="13"/>
      <c r="IE8" s="13"/>
      <c r="IF8" s="13"/>
      <c r="IG8" s="13"/>
      <c r="IH8" s="13"/>
      <c r="II8" s="13"/>
      <c r="IJ8" s="91"/>
      <c r="IK8" s="13"/>
      <c r="IL8" s="13"/>
      <c r="IM8" s="13"/>
      <c r="IN8" s="13"/>
      <c r="IO8" s="13"/>
      <c r="IP8" s="13"/>
      <c r="IQ8" s="13"/>
      <c r="IR8" s="13"/>
      <c r="IS8" s="13"/>
      <c r="IT8" s="91"/>
      <c r="IU8" s="13"/>
      <c r="IV8" s="13"/>
    </row>
    <row r="9" spans="1:256" s="92" customFormat="1" ht="15.75" customHeight="1">
      <c r="A9" s="300" t="s">
        <v>70</v>
      </c>
      <c r="B9" s="301"/>
      <c r="C9" s="301"/>
      <c r="D9" s="301"/>
      <c r="E9" s="345">
        <f t="shared" si="4"/>
        <v>0</v>
      </c>
      <c r="F9" s="345"/>
      <c r="G9" s="294">
        <f t="shared" si="5"/>
        <v>-19</v>
      </c>
      <c r="H9" s="286">
        <f t="shared" si="6"/>
        <v>5</v>
      </c>
      <c r="I9" s="286">
        <f t="shared" si="7"/>
        <v>-14</v>
      </c>
      <c r="J9" s="301">
        <v>19</v>
      </c>
      <c r="K9" s="301">
        <v>14</v>
      </c>
      <c r="L9" s="301">
        <v>10</v>
      </c>
      <c r="M9" s="318">
        <f t="shared" si="8"/>
        <v>43</v>
      </c>
      <c r="N9" s="345"/>
      <c r="O9" s="294">
        <f t="shared" si="9"/>
        <v>-1</v>
      </c>
      <c r="P9" s="286">
        <f t="shared" si="10"/>
        <v>2</v>
      </c>
      <c r="Q9" s="286">
        <f t="shared" si="11"/>
        <v>-5</v>
      </c>
      <c r="R9" s="303">
        <v>20</v>
      </c>
      <c r="S9" s="303">
        <v>16</v>
      </c>
      <c r="T9" s="303">
        <v>15</v>
      </c>
      <c r="U9" s="340">
        <f t="shared" si="12"/>
        <v>51</v>
      </c>
      <c r="V9" s="288">
        <f t="shared" si="13"/>
        <v>-5</v>
      </c>
      <c r="W9" s="289">
        <v>11</v>
      </c>
      <c r="X9" s="289">
        <f>'0405 Monthly'!C10</f>
        <v>21</v>
      </c>
      <c r="Y9" s="289">
        <f>'0405 Monthly'!D10</f>
        <v>14</v>
      </c>
      <c r="Z9" s="290">
        <f t="shared" si="14"/>
        <v>46</v>
      </c>
      <c r="AA9" s="289">
        <f t="shared" si="15"/>
        <v>-2</v>
      </c>
      <c r="AB9" s="289">
        <f t="shared" si="16"/>
        <v>-10</v>
      </c>
      <c r="AC9" s="290">
        <f t="shared" si="17"/>
        <v>1</v>
      </c>
      <c r="AD9" s="301">
        <v>17</v>
      </c>
      <c r="AE9" s="301">
        <v>18</v>
      </c>
      <c r="AF9" s="300">
        <v>13</v>
      </c>
      <c r="AG9" s="284">
        <f t="shared" si="18"/>
        <v>48</v>
      </c>
      <c r="AH9" s="285">
        <f t="shared" si="19"/>
        <v>-8</v>
      </c>
      <c r="AI9" s="292">
        <f t="shared" si="0"/>
        <v>-4</v>
      </c>
      <c r="AJ9" s="292">
        <f t="shared" si="20"/>
        <v>4</v>
      </c>
      <c r="AK9" s="303">
        <v>25</v>
      </c>
      <c r="AL9" s="303">
        <v>20</v>
      </c>
      <c r="AM9" s="303">
        <v>14</v>
      </c>
      <c r="AN9" s="307">
        <f t="shared" si="21"/>
        <v>59</v>
      </c>
      <c r="AO9" s="173">
        <f t="shared" si="1"/>
        <v>-8</v>
      </c>
      <c r="AP9" s="174">
        <v>21</v>
      </c>
      <c r="AQ9" s="174">
        <v>14</v>
      </c>
      <c r="AR9" s="174">
        <v>10</v>
      </c>
      <c r="AS9" s="213">
        <f t="shared" si="22"/>
        <v>45</v>
      </c>
      <c r="AT9" s="347">
        <v>21</v>
      </c>
      <c r="AU9" s="291">
        <v>14</v>
      </c>
      <c r="AV9" s="291">
        <v>9</v>
      </c>
      <c r="AW9" s="296">
        <f t="shared" si="2"/>
        <v>44</v>
      </c>
      <c r="AX9" s="130">
        <v>33</v>
      </c>
      <c r="AY9" s="130">
        <v>14</v>
      </c>
      <c r="AZ9" s="130">
        <v>11</v>
      </c>
      <c r="BA9" s="111">
        <f t="shared" si="3"/>
        <v>58</v>
      </c>
      <c r="BB9" s="93">
        <v>1</v>
      </c>
      <c r="BC9" s="109">
        <v>16</v>
      </c>
      <c r="BD9" s="110">
        <v>13</v>
      </c>
      <c r="BE9" s="110">
        <v>13</v>
      </c>
      <c r="BF9" s="213">
        <f t="shared" si="23"/>
        <v>42</v>
      </c>
      <c r="BG9" s="254">
        <v>12</v>
      </c>
      <c r="BH9" s="254">
        <v>14</v>
      </c>
      <c r="BI9" s="254">
        <v>9</v>
      </c>
      <c r="BJ9" s="213">
        <f t="shared" si="24"/>
        <v>35</v>
      </c>
      <c r="BK9" s="243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</row>
    <row r="10" spans="1:256" s="92" customFormat="1" ht="15.75" customHeight="1">
      <c r="A10" s="296" t="s">
        <v>40</v>
      </c>
      <c r="B10" s="297"/>
      <c r="C10" s="297"/>
      <c r="D10" s="297"/>
      <c r="E10" s="345">
        <f t="shared" si="4"/>
        <v>0</v>
      </c>
      <c r="F10" s="345"/>
      <c r="G10" s="285">
        <f t="shared" si="5"/>
        <v>-35</v>
      </c>
      <c r="H10" s="286">
        <f t="shared" si="6"/>
        <v>13</v>
      </c>
      <c r="I10" s="286">
        <f t="shared" si="7"/>
        <v>-21</v>
      </c>
      <c r="J10" s="297">
        <v>35</v>
      </c>
      <c r="K10" s="297">
        <v>28</v>
      </c>
      <c r="L10" s="297">
        <v>15</v>
      </c>
      <c r="M10" s="318">
        <f t="shared" si="8"/>
        <v>78</v>
      </c>
      <c r="N10" s="345"/>
      <c r="O10" s="285">
        <f t="shared" si="9"/>
        <v>8</v>
      </c>
      <c r="P10" s="286">
        <f t="shared" si="10"/>
        <v>-7</v>
      </c>
      <c r="Q10" s="286">
        <f t="shared" si="11"/>
        <v>-9</v>
      </c>
      <c r="R10" s="298">
        <v>27</v>
      </c>
      <c r="S10" s="298">
        <v>33</v>
      </c>
      <c r="T10" s="298">
        <v>16</v>
      </c>
      <c r="U10" s="340">
        <f t="shared" si="12"/>
        <v>76</v>
      </c>
      <c r="V10" s="288">
        <f t="shared" si="13"/>
        <v>-13</v>
      </c>
      <c r="W10" s="289">
        <v>33</v>
      </c>
      <c r="X10" s="289">
        <f>'0405 Monthly'!C11</f>
        <v>18</v>
      </c>
      <c r="Y10" s="289">
        <f>'0405 Monthly'!D11</f>
        <v>21</v>
      </c>
      <c r="Z10" s="290">
        <f t="shared" si="14"/>
        <v>72</v>
      </c>
      <c r="AA10" s="289">
        <f t="shared" si="15"/>
        <v>-15</v>
      </c>
      <c r="AB10" s="289">
        <f t="shared" si="16"/>
        <v>11</v>
      </c>
      <c r="AC10" s="290">
        <f t="shared" si="17"/>
        <v>7</v>
      </c>
      <c r="AD10" s="297">
        <v>42</v>
      </c>
      <c r="AE10" s="297">
        <v>22</v>
      </c>
      <c r="AF10" s="296">
        <v>23</v>
      </c>
      <c r="AG10" s="284">
        <f t="shared" si="18"/>
        <v>87</v>
      </c>
      <c r="AH10" s="285">
        <f t="shared" si="19"/>
        <v>2</v>
      </c>
      <c r="AI10" s="292">
        <f t="shared" si="0"/>
        <v>17</v>
      </c>
      <c r="AJ10" s="292">
        <f t="shared" si="20"/>
        <v>16</v>
      </c>
      <c r="AK10" s="298">
        <v>40</v>
      </c>
      <c r="AL10" s="298">
        <v>23</v>
      </c>
      <c r="AM10" s="298">
        <v>25</v>
      </c>
      <c r="AN10" s="307">
        <f t="shared" si="21"/>
        <v>88</v>
      </c>
      <c r="AO10" s="173">
        <f t="shared" si="1"/>
        <v>17</v>
      </c>
      <c r="AP10" s="174">
        <v>22</v>
      </c>
      <c r="AQ10" s="174">
        <v>26</v>
      </c>
      <c r="AR10" s="174">
        <v>17</v>
      </c>
      <c r="AS10" s="213">
        <f t="shared" si="22"/>
        <v>65</v>
      </c>
      <c r="AT10" s="348">
        <v>25</v>
      </c>
      <c r="AU10" s="282">
        <v>27</v>
      </c>
      <c r="AV10" s="282">
        <v>19</v>
      </c>
      <c r="AW10" s="296">
        <f t="shared" si="2"/>
        <v>71</v>
      </c>
      <c r="AX10" s="129">
        <v>23</v>
      </c>
      <c r="AY10" s="129">
        <v>33</v>
      </c>
      <c r="AZ10" s="129">
        <v>25</v>
      </c>
      <c r="BA10" s="111">
        <f t="shared" si="3"/>
        <v>81</v>
      </c>
      <c r="BB10" s="8">
        <v>2</v>
      </c>
      <c r="BC10" s="104">
        <v>36</v>
      </c>
      <c r="BD10" s="99">
        <v>28</v>
      </c>
      <c r="BE10" s="99">
        <v>15</v>
      </c>
      <c r="BF10" s="213">
        <f t="shared" si="23"/>
        <v>79</v>
      </c>
      <c r="BG10" s="102">
        <v>37</v>
      </c>
      <c r="BH10" s="102">
        <v>19</v>
      </c>
      <c r="BI10" s="102">
        <v>18</v>
      </c>
      <c r="BJ10" s="213">
        <f t="shared" si="24"/>
        <v>74</v>
      </c>
      <c r="BK10" s="105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</row>
    <row r="11" spans="1:256" s="92" customFormat="1" ht="15.75" customHeight="1">
      <c r="A11" s="296" t="s">
        <v>41</v>
      </c>
      <c r="B11" s="297"/>
      <c r="C11" s="297"/>
      <c r="D11" s="297"/>
      <c r="E11" s="345">
        <f t="shared" si="4"/>
        <v>0</v>
      </c>
      <c r="F11" s="345"/>
      <c r="G11" s="285">
        <f t="shared" si="5"/>
        <v>-18</v>
      </c>
      <c r="H11" s="286">
        <f t="shared" si="6"/>
        <v>-2</v>
      </c>
      <c r="I11" s="286">
        <f t="shared" si="7"/>
        <v>-14</v>
      </c>
      <c r="J11" s="297">
        <v>18</v>
      </c>
      <c r="K11" s="297">
        <v>20</v>
      </c>
      <c r="L11" s="297">
        <v>10</v>
      </c>
      <c r="M11" s="318">
        <f t="shared" si="8"/>
        <v>48</v>
      </c>
      <c r="N11" s="345">
        <v>24</v>
      </c>
      <c r="O11" s="285">
        <f t="shared" si="9"/>
        <v>-37</v>
      </c>
      <c r="P11" s="286">
        <f t="shared" si="10"/>
        <v>-4</v>
      </c>
      <c r="Q11" s="286">
        <f t="shared" si="11"/>
        <v>1</v>
      </c>
      <c r="R11" s="298">
        <v>55</v>
      </c>
      <c r="S11" s="298">
        <v>20</v>
      </c>
      <c r="T11" s="298">
        <v>10</v>
      </c>
      <c r="U11" s="340">
        <f t="shared" si="12"/>
        <v>85</v>
      </c>
      <c r="V11" s="288">
        <f t="shared" si="13"/>
        <v>2</v>
      </c>
      <c r="W11" s="289">
        <v>18</v>
      </c>
      <c r="X11" s="289">
        <f>'0405 Monthly'!C12</f>
        <v>13</v>
      </c>
      <c r="Y11" s="289">
        <f>'0405 Monthly'!D12</f>
        <v>14</v>
      </c>
      <c r="Z11" s="290">
        <f t="shared" si="14"/>
        <v>45</v>
      </c>
      <c r="AA11" s="289">
        <f t="shared" si="15"/>
        <v>-2</v>
      </c>
      <c r="AB11" s="289">
        <f t="shared" si="16"/>
        <v>4</v>
      </c>
      <c r="AC11" s="290">
        <f t="shared" si="17"/>
        <v>7</v>
      </c>
      <c r="AD11" s="297">
        <v>22</v>
      </c>
      <c r="AE11" s="297">
        <v>13</v>
      </c>
      <c r="AF11" s="296">
        <v>12</v>
      </c>
      <c r="AG11" s="284">
        <f t="shared" si="18"/>
        <v>47</v>
      </c>
      <c r="AH11" s="285">
        <f t="shared" si="19"/>
        <v>-31</v>
      </c>
      <c r="AI11" s="292">
        <f t="shared" si="0"/>
        <v>8</v>
      </c>
      <c r="AJ11" s="292">
        <f t="shared" si="20"/>
        <v>9</v>
      </c>
      <c r="AK11" s="298">
        <v>53</v>
      </c>
      <c r="AL11" s="298">
        <v>14</v>
      </c>
      <c r="AM11" s="298">
        <v>13</v>
      </c>
      <c r="AN11" s="307">
        <f t="shared" si="21"/>
        <v>80</v>
      </c>
      <c r="AO11" s="173">
        <f t="shared" si="1"/>
        <v>18</v>
      </c>
      <c r="AP11" s="174">
        <v>14</v>
      </c>
      <c r="AQ11" s="174">
        <v>13</v>
      </c>
      <c r="AR11" s="174">
        <v>11</v>
      </c>
      <c r="AS11" s="213">
        <f t="shared" si="22"/>
        <v>38</v>
      </c>
      <c r="AT11" s="348">
        <v>14</v>
      </c>
      <c r="AU11" s="282">
        <v>13</v>
      </c>
      <c r="AV11" s="282">
        <v>11</v>
      </c>
      <c r="AW11" s="296">
        <f t="shared" si="2"/>
        <v>38</v>
      </c>
      <c r="AX11" s="129">
        <v>35</v>
      </c>
      <c r="AY11" s="129">
        <v>17</v>
      </c>
      <c r="AZ11" s="129">
        <v>12</v>
      </c>
      <c r="BA11" s="111">
        <f t="shared" si="3"/>
        <v>64</v>
      </c>
      <c r="BB11" s="8">
        <v>1</v>
      </c>
      <c r="BC11" s="104">
        <v>18</v>
      </c>
      <c r="BD11" s="99">
        <v>13</v>
      </c>
      <c r="BE11" s="99">
        <v>11</v>
      </c>
      <c r="BF11" s="213">
        <f t="shared" si="23"/>
        <v>42</v>
      </c>
      <c r="BG11" s="102">
        <v>16</v>
      </c>
      <c r="BH11" s="102">
        <v>13</v>
      </c>
      <c r="BI11" s="102">
        <v>10</v>
      </c>
      <c r="BJ11" s="213">
        <f t="shared" si="24"/>
        <v>39</v>
      </c>
      <c r="BK11" s="105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</row>
    <row r="12" spans="1:256" s="92" customFormat="1" ht="15.75" customHeight="1">
      <c r="A12" s="296" t="s">
        <v>42</v>
      </c>
      <c r="B12" s="297"/>
      <c r="C12" s="297"/>
      <c r="D12" s="297"/>
      <c r="E12" s="345">
        <f t="shared" si="4"/>
        <v>0</v>
      </c>
      <c r="F12" s="345"/>
      <c r="G12" s="285">
        <f t="shared" si="5"/>
        <v>-40</v>
      </c>
      <c r="H12" s="286">
        <f t="shared" si="6"/>
        <v>29</v>
      </c>
      <c r="I12" s="286">
        <f t="shared" si="7"/>
        <v>-24</v>
      </c>
      <c r="J12" s="297">
        <v>40</v>
      </c>
      <c r="K12" s="297">
        <v>33</v>
      </c>
      <c r="L12" s="297">
        <v>18</v>
      </c>
      <c r="M12" s="318">
        <f t="shared" si="8"/>
        <v>91</v>
      </c>
      <c r="N12" s="345"/>
      <c r="O12" s="285">
        <f t="shared" si="9"/>
        <v>7</v>
      </c>
      <c r="P12" s="286">
        <f t="shared" si="10"/>
        <v>-7</v>
      </c>
      <c r="Q12" s="286">
        <f t="shared" si="11"/>
        <v>-7</v>
      </c>
      <c r="R12" s="298">
        <v>33</v>
      </c>
      <c r="S12" s="298">
        <v>32</v>
      </c>
      <c r="T12" s="298">
        <v>19</v>
      </c>
      <c r="U12" s="340">
        <f t="shared" si="12"/>
        <v>84</v>
      </c>
      <c r="V12" s="288">
        <f t="shared" si="13"/>
        <v>-29</v>
      </c>
      <c r="W12" s="289">
        <v>31</v>
      </c>
      <c r="X12" s="289">
        <f>'0405 Monthly'!C13</f>
        <v>27</v>
      </c>
      <c r="Y12" s="289">
        <f>'0405 Monthly'!D13</f>
        <v>24</v>
      </c>
      <c r="Z12" s="290">
        <f t="shared" si="14"/>
        <v>82</v>
      </c>
      <c r="AA12" s="289">
        <f t="shared" si="15"/>
        <v>-16</v>
      </c>
      <c r="AB12" s="289">
        <f t="shared" si="16"/>
        <v>-1</v>
      </c>
      <c r="AC12" s="290">
        <f t="shared" si="17"/>
        <v>6</v>
      </c>
      <c r="AD12" s="297">
        <v>47</v>
      </c>
      <c r="AE12" s="297">
        <v>26</v>
      </c>
      <c r="AF12" s="296">
        <v>25</v>
      </c>
      <c r="AG12" s="284">
        <f t="shared" si="18"/>
        <v>98</v>
      </c>
      <c r="AH12" s="285">
        <f t="shared" si="19"/>
        <v>-15</v>
      </c>
      <c r="AI12" s="292">
        <f t="shared" si="0"/>
        <v>15</v>
      </c>
      <c r="AJ12" s="292">
        <f t="shared" si="20"/>
        <v>22</v>
      </c>
      <c r="AK12" s="298">
        <v>62</v>
      </c>
      <c r="AL12" s="298">
        <v>29</v>
      </c>
      <c r="AM12" s="298">
        <v>23</v>
      </c>
      <c r="AN12" s="307">
        <f t="shared" si="21"/>
        <v>114</v>
      </c>
      <c r="AO12" s="173">
        <f t="shared" si="1"/>
        <v>14</v>
      </c>
      <c r="AP12" s="174">
        <v>32</v>
      </c>
      <c r="AQ12" s="174">
        <v>29</v>
      </c>
      <c r="AR12" s="174">
        <v>15</v>
      </c>
      <c r="AS12" s="213">
        <f t="shared" si="22"/>
        <v>76</v>
      </c>
      <c r="AT12" s="348">
        <v>32</v>
      </c>
      <c r="AU12" s="282">
        <v>30</v>
      </c>
      <c r="AV12" s="282">
        <v>14</v>
      </c>
      <c r="AW12" s="296">
        <f t="shared" si="2"/>
        <v>76</v>
      </c>
      <c r="AX12" s="129">
        <v>48</v>
      </c>
      <c r="AY12" s="129">
        <v>37</v>
      </c>
      <c r="AZ12" s="129">
        <v>20</v>
      </c>
      <c r="BA12" s="111">
        <f t="shared" si="3"/>
        <v>105</v>
      </c>
      <c r="BB12" s="8">
        <v>2</v>
      </c>
      <c r="BC12" s="104">
        <v>40</v>
      </c>
      <c r="BD12" s="99">
        <v>32</v>
      </c>
      <c r="BE12" s="99">
        <v>25</v>
      </c>
      <c r="BF12" s="213">
        <f t="shared" si="23"/>
        <v>97</v>
      </c>
      <c r="BG12" s="102">
        <v>27</v>
      </c>
      <c r="BH12" s="102">
        <v>28</v>
      </c>
      <c r="BI12" s="102">
        <v>24</v>
      </c>
      <c r="BJ12" s="213">
        <f t="shared" si="24"/>
        <v>79</v>
      </c>
      <c r="BK12" s="105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 s="13"/>
      <c r="GZ12" s="13"/>
      <c r="HA12" s="13"/>
      <c r="HB12" s="13"/>
      <c r="HC12" s="13"/>
      <c r="HD12" s="13"/>
      <c r="HE12" s="13"/>
      <c r="HF12" s="91"/>
      <c r="HG12" s="13"/>
      <c r="HH12" s="13"/>
      <c r="HI12" s="13"/>
      <c r="HJ12" s="13"/>
      <c r="HK12" s="13"/>
      <c r="HL12" s="13"/>
      <c r="HM12" s="13"/>
      <c r="HN12" s="13"/>
      <c r="HO12" s="13"/>
      <c r="HP12" s="91"/>
      <c r="HQ12" s="13"/>
      <c r="HR12" s="13"/>
      <c r="HS12" s="13"/>
      <c r="HT12" s="13"/>
      <c r="HU12" s="13"/>
      <c r="HV12" s="13"/>
      <c r="HW12" s="13"/>
      <c r="HX12" s="13"/>
      <c r="HY12" s="13"/>
      <c r="HZ12" s="91"/>
      <c r="IA12" s="13"/>
      <c r="IB12" s="13"/>
      <c r="IC12" s="13"/>
      <c r="ID12" s="13"/>
      <c r="IE12" s="13"/>
      <c r="IF12" s="13"/>
      <c r="IG12" s="13"/>
      <c r="IH12" s="13"/>
      <c r="II12" s="13"/>
      <c r="IJ12" s="91"/>
      <c r="IK12" s="13"/>
      <c r="IL12" s="13"/>
      <c r="IM12" s="13"/>
      <c r="IN12" s="13"/>
      <c r="IO12" s="13"/>
      <c r="IP12" s="13"/>
      <c r="IQ12" s="13"/>
      <c r="IR12" s="13"/>
      <c r="IS12" s="13"/>
      <c r="IT12" s="91"/>
      <c r="IU12" s="13"/>
      <c r="IV12" s="13"/>
    </row>
    <row r="13" spans="1:256" s="92" customFormat="1" ht="15.75" customHeight="1">
      <c r="A13" s="300" t="s">
        <v>43</v>
      </c>
      <c r="B13" s="301"/>
      <c r="C13" s="301"/>
      <c r="D13" s="301"/>
      <c r="E13" s="345">
        <f t="shared" si="4"/>
        <v>0</v>
      </c>
      <c r="F13" s="345"/>
      <c r="G13" s="285">
        <f t="shared" si="5"/>
        <v>-11</v>
      </c>
      <c r="H13" s="286">
        <f t="shared" si="6"/>
        <v>10</v>
      </c>
      <c r="I13" s="286">
        <f t="shared" si="7"/>
        <v>-9</v>
      </c>
      <c r="J13" s="301">
        <v>11</v>
      </c>
      <c r="K13" s="301">
        <v>11</v>
      </c>
      <c r="L13" s="301">
        <v>11</v>
      </c>
      <c r="M13" s="319">
        <f t="shared" si="8"/>
        <v>33</v>
      </c>
      <c r="N13" s="345"/>
      <c r="O13" s="285">
        <f t="shared" si="9"/>
        <v>5</v>
      </c>
      <c r="P13" s="286">
        <f t="shared" si="10"/>
        <v>-4</v>
      </c>
      <c r="Q13" s="286">
        <f t="shared" si="11"/>
        <v>-3</v>
      </c>
      <c r="R13" s="303">
        <v>6</v>
      </c>
      <c r="S13" s="303">
        <v>13</v>
      </c>
      <c r="T13" s="303">
        <v>11</v>
      </c>
      <c r="U13" s="340">
        <f t="shared" si="12"/>
        <v>30</v>
      </c>
      <c r="V13" s="288">
        <f t="shared" si="13"/>
        <v>-10</v>
      </c>
      <c r="W13" s="289">
        <v>13</v>
      </c>
      <c r="X13" s="289">
        <f>'0405 Monthly'!C14</f>
        <v>13</v>
      </c>
      <c r="Y13" s="289">
        <f>'0405 Monthly'!D14</f>
        <v>9</v>
      </c>
      <c r="Z13" s="290">
        <f t="shared" si="14"/>
        <v>35</v>
      </c>
      <c r="AA13" s="289">
        <f t="shared" si="15"/>
        <v>-1</v>
      </c>
      <c r="AB13" s="289">
        <f t="shared" si="16"/>
        <v>-2</v>
      </c>
      <c r="AC13" s="304">
        <f t="shared" si="17"/>
        <v>-6</v>
      </c>
      <c r="AD13" s="301">
        <v>15</v>
      </c>
      <c r="AE13" s="301">
        <v>13</v>
      </c>
      <c r="AF13" s="300">
        <v>8</v>
      </c>
      <c r="AG13" s="302">
        <f t="shared" si="18"/>
        <v>36</v>
      </c>
      <c r="AH13" s="285">
        <f t="shared" si="19"/>
        <v>-1</v>
      </c>
      <c r="AI13" s="292">
        <f t="shared" si="0"/>
        <v>0</v>
      </c>
      <c r="AJ13" s="292">
        <f t="shared" si="20"/>
        <v>-6</v>
      </c>
      <c r="AK13" s="303">
        <v>16</v>
      </c>
      <c r="AL13" s="303">
        <v>14</v>
      </c>
      <c r="AM13" s="303">
        <v>8</v>
      </c>
      <c r="AN13" s="307">
        <f t="shared" si="21"/>
        <v>38</v>
      </c>
      <c r="AO13" s="173">
        <f t="shared" si="1"/>
        <v>2</v>
      </c>
      <c r="AP13" s="174">
        <v>15</v>
      </c>
      <c r="AQ13" s="174">
        <v>11</v>
      </c>
      <c r="AR13" s="174">
        <v>15</v>
      </c>
      <c r="AS13" s="213">
        <f t="shared" si="22"/>
        <v>41</v>
      </c>
      <c r="AT13" s="347">
        <v>15</v>
      </c>
      <c r="AU13" s="291">
        <v>12</v>
      </c>
      <c r="AV13" s="291">
        <v>15</v>
      </c>
      <c r="AW13" s="296">
        <f t="shared" si="2"/>
        <v>42</v>
      </c>
      <c r="AX13" s="130">
        <v>14</v>
      </c>
      <c r="AY13" s="130">
        <v>8</v>
      </c>
      <c r="AZ13" s="130">
        <v>22</v>
      </c>
      <c r="BA13" s="111">
        <f t="shared" si="3"/>
        <v>44</v>
      </c>
      <c r="BB13" s="8">
        <v>1</v>
      </c>
      <c r="BC13" s="104">
        <v>14</v>
      </c>
      <c r="BD13" s="99">
        <v>18</v>
      </c>
      <c r="BE13" s="99">
        <v>11</v>
      </c>
      <c r="BF13" s="213">
        <f t="shared" si="23"/>
        <v>43</v>
      </c>
      <c r="BG13" s="102">
        <v>18</v>
      </c>
      <c r="BH13" s="102">
        <v>12</v>
      </c>
      <c r="BI13" s="102">
        <v>11</v>
      </c>
      <c r="BJ13" s="213">
        <f t="shared" si="24"/>
        <v>41</v>
      </c>
      <c r="BK13" s="105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</row>
    <row r="14" spans="1:256" s="92" customFormat="1" ht="15.75" customHeight="1">
      <c r="A14" s="305" t="s">
        <v>44</v>
      </c>
      <c r="B14" s="301"/>
      <c r="C14" s="301"/>
      <c r="D14" s="301"/>
      <c r="E14" s="345">
        <f t="shared" si="4"/>
        <v>0</v>
      </c>
      <c r="F14" s="345"/>
      <c r="G14" s="285">
        <f t="shared" si="5"/>
        <v>-18</v>
      </c>
      <c r="H14" s="286">
        <f t="shared" si="6"/>
        <v>5</v>
      </c>
      <c r="I14" s="286">
        <f t="shared" si="7"/>
        <v>-9</v>
      </c>
      <c r="J14" s="301">
        <v>18</v>
      </c>
      <c r="K14" s="301">
        <v>20</v>
      </c>
      <c r="L14" s="301">
        <v>9</v>
      </c>
      <c r="M14" s="318">
        <f t="shared" si="8"/>
        <v>47</v>
      </c>
      <c r="N14" s="345"/>
      <c r="O14" s="285">
        <f t="shared" si="9"/>
        <v>7</v>
      </c>
      <c r="P14" s="286">
        <f t="shared" si="10"/>
        <v>0</v>
      </c>
      <c r="Q14" s="286">
        <f t="shared" si="11"/>
        <v>7</v>
      </c>
      <c r="R14" s="303">
        <v>11</v>
      </c>
      <c r="S14" s="303">
        <v>20</v>
      </c>
      <c r="T14" s="303">
        <v>9</v>
      </c>
      <c r="U14" s="340">
        <f t="shared" si="12"/>
        <v>40</v>
      </c>
      <c r="V14" s="288">
        <f t="shared" si="13"/>
        <v>-5</v>
      </c>
      <c r="W14" s="289">
        <v>16</v>
      </c>
      <c r="X14" s="289">
        <f>'0405 Monthly'!C15</f>
        <v>11</v>
      </c>
      <c r="Y14" s="289">
        <f>'0405 Monthly'!D15</f>
        <v>9</v>
      </c>
      <c r="Z14" s="290">
        <f t="shared" si="14"/>
        <v>36</v>
      </c>
      <c r="AA14" s="289">
        <f t="shared" si="15"/>
        <v>-4</v>
      </c>
      <c r="AB14" s="289">
        <f t="shared" si="16"/>
        <v>4</v>
      </c>
      <c r="AC14" s="290">
        <f t="shared" si="17"/>
        <v>1</v>
      </c>
      <c r="AD14" s="301">
        <v>18</v>
      </c>
      <c r="AE14" s="301">
        <v>12</v>
      </c>
      <c r="AF14" s="301">
        <v>10</v>
      </c>
      <c r="AG14" s="284">
        <f t="shared" si="18"/>
        <v>40</v>
      </c>
      <c r="AH14" s="285">
        <f t="shared" si="19"/>
        <v>2</v>
      </c>
      <c r="AI14" s="292">
        <f t="shared" si="0"/>
        <v>6</v>
      </c>
      <c r="AJ14" s="292">
        <f t="shared" si="20"/>
        <v>5</v>
      </c>
      <c r="AK14" s="303">
        <v>16</v>
      </c>
      <c r="AL14" s="303">
        <v>12</v>
      </c>
      <c r="AM14" s="303">
        <v>11</v>
      </c>
      <c r="AN14" s="307">
        <f t="shared" si="21"/>
        <v>39</v>
      </c>
      <c r="AO14" s="173">
        <f t="shared" si="1"/>
        <v>4</v>
      </c>
      <c r="AP14" s="174">
        <v>12</v>
      </c>
      <c r="AQ14" s="174">
        <v>11</v>
      </c>
      <c r="AR14" s="174">
        <v>12</v>
      </c>
      <c r="AS14" s="213">
        <f t="shared" si="22"/>
        <v>35</v>
      </c>
      <c r="AT14" s="347">
        <v>12</v>
      </c>
      <c r="AU14" s="291">
        <v>11</v>
      </c>
      <c r="AV14" s="291">
        <v>12</v>
      </c>
      <c r="AW14" s="296">
        <f t="shared" si="2"/>
        <v>35</v>
      </c>
      <c r="AX14" s="130">
        <v>12</v>
      </c>
      <c r="AY14" s="130">
        <v>13</v>
      </c>
      <c r="AZ14" s="131">
        <v>17</v>
      </c>
      <c r="BA14" s="111">
        <f t="shared" si="3"/>
        <v>42</v>
      </c>
      <c r="BB14" s="8">
        <v>1</v>
      </c>
      <c r="BC14" s="104">
        <v>17</v>
      </c>
      <c r="BD14" s="99">
        <v>17</v>
      </c>
      <c r="BE14" s="99">
        <v>11</v>
      </c>
      <c r="BF14" s="213">
        <f t="shared" si="23"/>
        <v>45</v>
      </c>
      <c r="BG14" s="102">
        <v>18</v>
      </c>
      <c r="BH14" s="102">
        <v>17</v>
      </c>
      <c r="BI14" s="102">
        <v>12</v>
      </c>
      <c r="BJ14" s="213">
        <f t="shared" si="24"/>
        <v>47</v>
      </c>
      <c r="BK14" s="105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</row>
    <row r="15" spans="1:256" s="92" customFormat="1" ht="15.75" customHeight="1">
      <c r="A15" s="296" t="s">
        <v>45</v>
      </c>
      <c r="B15" s="297"/>
      <c r="C15" s="297"/>
      <c r="D15" s="297"/>
      <c r="E15" s="345">
        <f t="shared" si="4"/>
        <v>0</v>
      </c>
      <c r="F15" s="345"/>
      <c r="G15" s="285">
        <f t="shared" si="5"/>
        <v>-21</v>
      </c>
      <c r="H15" s="286">
        <f t="shared" si="6"/>
        <v>-3</v>
      </c>
      <c r="I15" s="286">
        <f t="shared" si="7"/>
        <v>-8</v>
      </c>
      <c r="J15" s="297">
        <v>21</v>
      </c>
      <c r="K15" s="297">
        <v>11</v>
      </c>
      <c r="L15" s="297">
        <v>5</v>
      </c>
      <c r="M15" s="320">
        <f t="shared" si="8"/>
        <v>37</v>
      </c>
      <c r="N15" s="345"/>
      <c r="O15" s="285">
        <f t="shared" si="9"/>
        <v>5</v>
      </c>
      <c r="P15" s="286">
        <f t="shared" si="10"/>
        <v>4</v>
      </c>
      <c r="Q15" s="286">
        <f t="shared" si="11"/>
        <v>7</v>
      </c>
      <c r="R15" s="298">
        <v>16</v>
      </c>
      <c r="S15" s="298">
        <v>12</v>
      </c>
      <c r="T15" s="298">
        <v>5</v>
      </c>
      <c r="U15" s="340">
        <f t="shared" si="12"/>
        <v>33</v>
      </c>
      <c r="V15" s="288">
        <f t="shared" si="13"/>
        <v>3</v>
      </c>
      <c r="W15" s="289">
        <v>12</v>
      </c>
      <c r="X15" s="289">
        <f>'0405 Monthly'!C16</f>
        <v>7</v>
      </c>
      <c r="Y15" s="289">
        <f>'0405 Monthly'!D16</f>
        <v>8</v>
      </c>
      <c r="Z15" s="290">
        <f t="shared" si="14"/>
        <v>27</v>
      </c>
      <c r="AA15" s="289">
        <f t="shared" si="15"/>
        <v>-3</v>
      </c>
      <c r="AB15" s="289">
        <f t="shared" si="16"/>
        <v>1</v>
      </c>
      <c r="AC15" s="290">
        <f t="shared" si="17"/>
        <v>2</v>
      </c>
      <c r="AD15" s="297">
        <v>17</v>
      </c>
      <c r="AE15" s="297">
        <v>7</v>
      </c>
      <c r="AF15" s="296">
        <v>6</v>
      </c>
      <c r="AG15" s="302">
        <f t="shared" si="18"/>
        <v>30</v>
      </c>
      <c r="AH15" s="285">
        <f t="shared" si="19"/>
        <v>4</v>
      </c>
      <c r="AI15" s="292">
        <f t="shared" si="0"/>
        <v>6</v>
      </c>
      <c r="AJ15" s="292">
        <f t="shared" si="20"/>
        <v>5</v>
      </c>
      <c r="AK15" s="298">
        <v>13</v>
      </c>
      <c r="AL15" s="298">
        <v>9</v>
      </c>
      <c r="AM15" s="298">
        <v>5</v>
      </c>
      <c r="AN15" s="307">
        <f t="shared" si="21"/>
        <v>27</v>
      </c>
      <c r="AO15" s="173">
        <f t="shared" si="1"/>
        <v>0</v>
      </c>
      <c r="AP15" s="174">
        <v>11</v>
      </c>
      <c r="AQ15" s="174">
        <v>6</v>
      </c>
      <c r="AR15" s="174">
        <v>8</v>
      </c>
      <c r="AS15" s="213">
        <f t="shared" si="22"/>
        <v>25</v>
      </c>
      <c r="AT15" s="348">
        <v>11</v>
      </c>
      <c r="AU15" s="282">
        <v>5</v>
      </c>
      <c r="AV15" s="282">
        <v>9</v>
      </c>
      <c r="AW15" s="296">
        <f t="shared" si="2"/>
        <v>25</v>
      </c>
      <c r="AX15" s="129">
        <v>13</v>
      </c>
      <c r="AY15" s="129">
        <v>6</v>
      </c>
      <c r="AZ15" s="129">
        <v>9</v>
      </c>
      <c r="BA15" s="111">
        <f t="shared" si="3"/>
        <v>28</v>
      </c>
      <c r="BB15" s="8">
        <v>1</v>
      </c>
      <c r="BC15" s="104">
        <v>12</v>
      </c>
      <c r="BD15" s="99">
        <v>9</v>
      </c>
      <c r="BE15" s="99">
        <v>2</v>
      </c>
      <c r="BF15" s="213">
        <f t="shared" si="23"/>
        <v>23</v>
      </c>
      <c r="BG15" s="102">
        <v>11</v>
      </c>
      <c r="BH15" s="102">
        <v>4</v>
      </c>
      <c r="BI15" s="102">
        <v>12</v>
      </c>
      <c r="BJ15" s="213">
        <f t="shared" si="24"/>
        <v>27</v>
      </c>
      <c r="BK15" s="10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</row>
    <row r="16" spans="1:256" s="92" customFormat="1" ht="15.75" customHeight="1">
      <c r="A16" s="296" t="s">
        <v>34</v>
      </c>
      <c r="B16" s="297"/>
      <c r="C16" s="297"/>
      <c r="D16" s="297"/>
      <c r="E16" s="345">
        <f t="shared" si="4"/>
        <v>0</v>
      </c>
      <c r="F16" s="345"/>
      <c r="G16" s="285">
        <f t="shared" si="5"/>
        <v>-12</v>
      </c>
      <c r="H16" s="286">
        <f t="shared" si="6"/>
        <v>-6</v>
      </c>
      <c r="I16" s="286">
        <f t="shared" si="7"/>
        <v>-10</v>
      </c>
      <c r="J16" s="297">
        <v>12</v>
      </c>
      <c r="K16" s="297">
        <v>8</v>
      </c>
      <c r="L16" s="297">
        <v>11</v>
      </c>
      <c r="M16" s="320">
        <f t="shared" si="8"/>
        <v>31</v>
      </c>
      <c r="N16" s="345"/>
      <c r="O16" s="285">
        <f t="shared" si="9"/>
        <v>1</v>
      </c>
      <c r="P16" s="286">
        <f t="shared" si="10"/>
        <v>5</v>
      </c>
      <c r="Q16" s="286">
        <f t="shared" si="11"/>
        <v>1</v>
      </c>
      <c r="R16" s="298">
        <v>11</v>
      </c>
      <c r="S16" s="298">
        <v>9</v>
      </c>
      <c r="T16" s="298">
        <v>12</v>
      </c>
      <c r="U16" s="340">
        <f t="shared" si="12"/>
        <v>32</v>
      </c>
      <c r="V16" s="288">
        <f t="shared" si="13"/>
        <v>6</v>
      </c>
      <c r="W16" s="289">
        <v>4</v>
      </c>
      <c r="X16" s="289">
        <f>'0405 Monthly'!C17</f>
        <v>19</v>
      </c>
      <c r="Y16" s="289">
        <f>'0405 Monthly'!D17</f>
        <v>10</v>
      </c>
      <c r="Z16" s="290">
        <f t="shared" si="14"/>
        <v>33</v>
      </c>
      <c r="AA16" s="289">
        <f t="shared" si="15"/>
        <v>3</v>
      </c>
      <c r="AB16" s="289">
        <f t="shared" si="16"/>
        <v>-10</v>
      </c>
      <c r="AC16" s="304">
        <f t="shared" si="17"/>
        <v>-4</v>
      </c>
      <c r="AD16" s="297">
        <v>7</v>
      </c>
      <c r="AE16" s="297">
        <v>14</v>
      </c>
      <c r="AF16" s="296">
        <v>9</v>
      </c>
      <c r="AG16" s="302">
        <f t="shared" si="18"/>
        <v>30</v>
      </c>
      <c r="AH16" s="285">
        <f t="shared" si="19"/>
        <v>2</v>
      </c>
      <c r="AI16" s="292">
        <f t="shared" si="0"/>
        <v>-8</v>
      </c>
      <c r="AJ16" s="292">
        <f t="shared" si="20"/>
        <v>-8</v>
      </c>
      <c r="AK16" s="298">
        <v>5</v>
      </c>
      <c r="AL16" s="298">
        <v>14</v>
      </c>
      <c r="AM16" s="298">
        <v>10</v>
      </c>
      <c r="AN16" s="307">
        <f t="shared" si="21"/>
        <v>29</v>
      </c>
      <c r="AO16" s="173">
        <f t="shared" si="1"/>
        <v>-10</v>
      </c>
      <c r="AP16" s="174">
        <v>14</v>
      </c>
      <c r="AQ16" s="174">
        <v>13</v>
      </c>
      <c r="AR16" s="174">
        <v>10</v>
      </c>
      <c r="AS16" s="213">
        <f t="shared" si="22"/>
        <v>37</v>
      </c>
      <c r="AT16" s="348">
        <v>15</v>
      </c>
      <c r="AU16" s="282">
        <v>12</v>
      </c>
      <c r="AV16" s="282">
        <v>11</v>
      </c>
      <c r="AW16" s="296">
        <f t="shared" si="2"/>
        <v>38</v>
      </c>
      <c r="AX16" s="129">
        <v>15</v>
      </c>
      <c r="AY16" s="129">
        <v>9</v>
      </c>
      <c r="AZ16" s="129">
        <v>15</v>
      </c>
      <c r="BA16" s="111">
        <f t="shared" si="3"/>
        <v>39</v>
      </c>
      <c r="BB16" s="8">
        <v>1</v>
      </c>
      <c r="BC16" s="104">
        <v>16</v>
      </c>
      <c r="BD16" s="99">
        <v>13</v>
      </c>
      <c r="BE16" s="99">
        <v>6</v>
      </c>
      <c r="BF16" s="213">
        <f t="shared" si="23"/>
        <v>35</v>
      </c>
      <c r="BG16" s="254">
        <v>15</v>
      </c>
      <c r="BH16" s="254">
        <v>7</v>
      </c>
      <c r="BI16" s="254">
        <v>14</v>
      </c>
      <c r="BJ16" s="213">
        <f t="shared" si="24"/>
        <v>36</v>
      </c>
      <c r="BK16" s="243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 s="13"/>
      <c r="GZ16" s="13"/>
      <c r="HA16" s="13"/>
      <c r="HB16" s="13"/>
      <c r="HC16" s="13"/>
      <c r="HD16" s="13"/>
      <c r="HE16" s="13"/>
      <c r="HF16" s="91"/>
      <c r="HG16" s="13"/>
      <c r="HH16" s="13"/>
      <c r="HI16" s="13"/>
      <c r="HJ16" s="13"/>
      <c r="HK16" s="13"/>
      <c r="HL16" s="13"/>
      <c r="HM16" s="13"/>
      <c r="HN16" s="13"/>
      <c r="HO16" s="13"/>
      <c r="HP16" s="91"/>
      <c r="HQ16" s="13"/>
      <c r="HR16" s="13"/>
      <c r="HS16" s="13"/>
      <c r="HT16" s="13"/>
      <c r="HU16" s="13"/>
      <c r="HV16" s="13"/>
      <c r="HW16" s="13"/>
      <c r="HX16" s="13"/>
      <c r="HY16" s="13"/>
      <c r="HZ16" s="91"/>
      <c r="IA16" s="13"/>
      <c r="IB16" s="13"/>
      <c r="IC16" s="13"/>
      <c r="ID16" s="13"/>
      <c r="IE16" s="13"/>
      <c r="IF16" s="13"/>
      <c r="IG16" s="13"/>
      <c r="IH16" s="13"/>
      <c r="II16" s="13"/>
      <c r="IJ16" s="91"/>
      <c r="IK16" s="13"/>
      <c r="IL16" s="13"/>
      <c r="IM16" s="13"/>
      <c r="IN16" s="13"/>
      <c r="IO16" s="13"/>
      <c r="IP16" s="13"/>
      <c r="IQ16" s="13"/>
      <c r="IR16" s="13"/>
      <c r="IS16" s="13"/>
      <c r="IT16" s="91"/>
      <c r="IU16" s="13"/>
      <c r="IV16" s="13"/>
    </row>
    <row r="17" spans="1:256" s="92" customFormat="1" ht="15.75" customHeight="1">
      <c r="A17" s="300" t="s">
        <v>46</v>
      </c>
      <c r="B17" s="301"/>
      <c r="C17" s="301"/>
      <c r="D17" s="301"/>
      <c r="E17" s="345">
        <f t="shared" si="4"/>
        <v>0</v>
      </c>
      <c r="F17" s="345"/>
      <c r="G17" s="294">
        <f t="shared" si="5"/>
        <v>-16</v>
      </c>
      <c r="H17" s="286">
        <f t="shared" si="6"/>
        <v>-6</v>
      </c>
      <c r="I17" s="286">
        <f t="shared" si="7"/>
        <v>-12</v>
      </c>
      <c r="J17" s="301">
        <v>16</v>
      </c>
      <c r="K17" s="301">
        <v>18</v>
      </c>
      <c r="L17" s="301">
        <v>14</v>
      </c>
      <c r="M17" s="318">
        <f t="shared" si="8"/>
        <v>48</v>
      </c>
      <c r="N17" s="345">
        <v>6</v>
      </c>
      <c r="O17" s="294">
        <f t="shared" si="9"/>
        <v>-8</v>
      </c>
      <c r="P17" s="286">
        <f t="shared" si="10"/>
        <v>-7</v>
      </c>
      <c r="Q17" s="286">
        <f t="shared" si="11"/>
        <v>-1</v>
      </c>
      <c r="R17" s="303">
        <v>24</v>
      </c>
      <c r="S17" s="303">
        <v>19</v>
      </c>
      <c r="T17" s="303">
        <v>12</v>
      </c>
      <c r="U17" s="340">
        <f t="shared" si="12"/>
        <v>55</v>
      </c>
      <c r="V17" s="288">
        <f t="shared" si="13"/>
        <v>6</v>
      </c>
      <c r="W17" s="289">
        <v>15</v>
      </c>
      <c r="X17" s="289">
        <f>'0405 Monthly'!C18</f>
        <v>13</v>
      </c>
      <c r="Y17" s="289">
        <f>'0405 Monthly'!D18</f>
        <v>12</v>
      </c>
      <c r="Z17" s="290">
        <f t="shared" si="14"/>
        <v>40</v>
      </c>
      <c r="AA17" s="289">
        <f t="shared" si="15"/>
        <v>-9</v>
      </c>
      <c r="AB17" s="289">
        <f t="shared" si="16"/>
        <v>-2</v>
      </c>
      <c r="AC17" s="290">
        <f t="shared" si="17"/>
        <v>6</v>
      </c>
      <c r="AD17" s="301">
        <v>23</v>
      </c>
      <c r="AE17" s="301">
        <v>16</v>
      </c>
      <c r="AF17" s="300">
        <v>10</v>
      </c>
      <c r="AG17" s="284">
        <f t="shared" si="18"/>
        <v>49</v>
      </c>
      <c r="AH17" s="285">
        <f t="shared" si="19"/>
        <v>5</v>
      </c>
      <c r="AI17" s="292">
        <f t="shared" si="0"/>
        <v>5</v>
      </c>
      <c r="AJ17" s="292">
        <f t="shared" si="20"/>
        <v>14</v>
      </c>
      <c r="AK17" s="303">
        <v>18</v>
      </c>
      <c r="AL17" s="303">
        <v>15</v>
      </c>
      <c r="AM17" s="303">
        <v>9</v>
      </c>
      <c r="AN17" s="307">
        <f t="shared" si="21"/>
        <v>42</v>
      </c>
      <c r="AO17" s="173">
        <f t="shared" si="1"/>
        <v>7</v>
      </c>
      <c r="AP17" s="174">
        <v>17</v>
      </c>
      <c r="AQ17" s="174">
        <v>9</v>
      </c>
      <c r="AR17" s="174">
        <v>8</v>
      </c>
      <c r="AS17" s="213">
        <f t="shared" si="22"/>
        <v>34</v>
      </c>
      <c r="AT17" s="347">
        <v>18</v>
      </c>
      <c r="AU17" s="291">
        <v>9</v>
      </c>
      <c r="AV17" s="291">
        <v>8</v>
      </c>
      <c r="AW17" s="296">
        <f t="shared" si="2"/>
        <v>35</v>
      </c>
      <c r="AX17" s="130">
        <v>11</v>
      </c>
      <c r="AY17" s="130">
        <v>13</v>
      </c>
      <c r="AZ17" s="130">
        <v>9</v>
      </c>
      <c r="BA17" s="111">
        <f t="shared" si="3"/>
        <v>33</v>
      </c>
      <c r="BB17" s="8">
        <v>1</v>
      </c>
      <c r="BC17" s="104">
        <v>17</v>
      </c>
      <c r="BD17" s="99">
        <v>12</v>
      </c>
      <c r="BE17" s="99">
        <v>8</v>
      </c>
      <c r="BF17" s="213">
        <f t="shared" si="23"/>
        <v>37</v>
      </c>
      <c r="BG17" s="102">
        <v>11</v>
      </c>
      <c r="BH17" s="102">
        <v>6</v>
      </c>
      <c r="BI17" s="102">
        <v>6</v>
      </c>
      <c r="BJ17" s="213">
        <f t="shared" si="24"/>
        <v>23</v>
      </c>
      <c r="BK17" s="105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</row>
    <row r="18" spans="1:256" s="92" customFormat="1" ht="15.75" customHeight="1">
      <c r="A18" s="305" t="s">
        <v>47</v>
      </c>
      <c r="B18" s="301"/>
      <c r="C18" s="301"/>
      <c r="D18" s="301"/>
      <c r="E18" s="345">
        <f t="shared" si="4"/>
        <v>0</v>
      </c>
      <c r="F18" s="345"/>
      <c r="G18" s="285">
        <f t="shared" si="5"/>
        <v>-22</v>
      </c>
      <c r="H18" s="286">
        <f t="shared" si="6"/>
        <v>-11</v>
      </c>
      <c r="I18" s="286">
        <f t="shared" si="7"/>
        <v>-17</v>
      </c>
      <c r="J18" s="301">
        <v>22</v>
      </c>
      <c r="K18" s="301">
        <v>17</v>
      </c>
      <c r="L18" s="301">
        <v>8</v>
      </c>
      <c r="M18" s="318">
        <f t="shared" si="8"/>
        <v>47</v>
      </c>
      <c r="N18" s="345">
        <v>7</v>
      </c>
      <c r="O18" s="285">
        <f t="shared" si="9"/>
        <v>-16</v>
      </c>
      <c r="P18" s="286">
        <f t="shared" si="10"/>
        <v>2</v>
      </c>
      <c r="Q18" s="286">
        <f t="shared" si="11"/>
        <v>2</v>
      </c>
      <c r="R18" s="303">
        <v>38</v>
      </c>
      <c r="S18" s="303">
        <v>19</v>
      </c>
      <c r="T18" s="303">
        <v>7</v>
      </c>
      <c r="U18" s="340">
        <f t="shared" si="12"/>
        <v>64</v>
      </c>
      <c r="V18" s="288">
        <f t="shared" si="13"/>
        <v>11</v>
      </c>
      <c r="W18" s="289">
        <v>19</v>
      </c>
      <c r="X18" s="289">
        <f>'0405 Monthly'!C19</f>
        <v>10</v>
      </c>
      <c r="Y18" s="289">
        <f>'0405 Monthly'!D19</f>
        <v>17</v>
      </c>
      <c r="Z18" s="290">
        <f t="shared" si="14"/>
        <v>46</v>
      </c>
      <c r="AA18" s="289">
        <f t="shared" si="15"/>
        <v>1</v>
      </c>
      <c r="AB18" s="289">
        <f t="shared" si="16"/>
        <v>4</v>
      </c>
      <c r="AC18" s="290">
        <f t="shared" si="17"/>
        <v>3</v>
      </c>
      <c r="AD18" s="301">
        <v>20</v>
      </c>
      <c r="AE18" s="301">
        <v>11</v>
      </c>
      <c r="AF18" s="301">
        <v>14</v>
      </c>
      <c r="AG18" s="284">
        <f t="shared" si="18"/>
        <v>45</v>
      </c>
      <c r="AH18" s="285">
        <f t="shared" si="19"/>
        <v>-7</v>
      </c>
      <c r="AI18" s="292">
        <f t="shared" si="0"/>
        <v>3</v>
      </c>
      <c r="AJ18" s="292">
        <f t="shared" si="20"/>
        <v>-2</v>
      </c>
      <c r="AK18" s="303">
        <v>27</v>
      </c>
      <c r="AL18" s="303">
        <v>12</v>
      </c>
      <c r="AM18" s="303">
        <v>16</v>
      </c>
      <c r="AN18" s="307">
        <f t="shared" si="21"/>
        <v>55</v>
      </c>
      <c r="AO18" s="173">
        <f t="shared" si="1"/>
        <v>-8</v>
      </c>
      <c r="AP18" s="174">
        <v>15</v>
      </c>
      <c r="AQ18" s="174">
        <v>17</v>
      </c>
      <c r="AR18" s="174">
        <v>11</v>
      </c>
      <c r="AS18" s="213">
        <f t="shared" si="22"/>
        <v>43</v>
      </c>
      <c r="AT18" s="347">
        <v>17</v>
      </c>
      <c r="AU18" s="291">
        <v>18</v>
      </c>
      <c r="AV18" s="291">
        <v>12</v>
      </c>
      <c r="AW18" s="296">
        <f t="shared" si="2"/>
        <v>47</v>
      </c>
      <c r="AX18" s="130">
        <v>35</v>
      </c>
      <c r="AY18" s="131">
        <v>18</v>
      </c>
      <c r="AZ18" s="131">
        <v>19</v>
      </c>
      <c r="BA18" s="111">
        <f t="shared" si="3"/>
        <v>72</v>
      </c>
      <c r="BB18" s="8">
        <v>1</v>
      </c>
      <c r="BC18" s="104">
        <v>23</v>
      </c>
      <c r="BD18" s="99">
        <v>19</v>
      </c>
      <c r="BE18" s="99">
        <v>8</v>
      </c>
      <c r="BF18" s="213">
        <f t="shared" si="23"/>
        <v>50</v>
      </c>
      <c r="BG18" s="102">
        <v>20</v>
      </c>
      <c r="BH18" s="102">
        <v>7</v>
      </c>
      <c r="BI18" s="102">
        <v>7</v>
      </c>
      <c r="BJ18" s="213">
        <f t="shared" si="24"/>
        <v>34</v>
      </c>
      <c r="BK18" s="105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</row>
    <row r="19" spans="1:256" s="92" customFormat="1" ht="15.75" customHeight="1">
      <c r="A19" s="282" t="s">
        <v>48</v>
      </c>
      <c r="B19" s="293"/>
      <c r="C19" s="293"/>
      <c r="D19" s="293"/>
      <c r="E19" s="345">
        <f t="shared" si="4"/>
        <v>0</v>
      </c>
      <c r="F19" s="345"/>
      <c r="G19" s="285">
        <f t="shared" si="5"/>
        <v>-20</v>
      </c>
      <c r="H19" s="286">
        <f t="shared" si="6"/>
        <v>10</v>
      </c>
      <c r="I19" s="286">
        <f t="shared" si="7"/>
        <v>-13</v>
      </c>
      <c r="J19" s="293">
        <v>20</v>
      </c>
      <c r="K19" s="293">
        <v>14</v>
      </c>
      <c r="L19" s="293">
        <v>10</v>
      </c>
      <c r="M19" s="318">
        <f t="shared" si="8"/>
        <v>44</v>
      </c>
      <c r="N19" s="345"/>
      <c r="O19" s="285">
        <f t="shared" si="9"/>
        <v>4</v>
      </c>
      <c r="P19" s="286">
        <f t="shared" si="10"/>
        <v>2</v>
      </c>
      <c r="Q19" s="286">
        <f t="shared" si="11"/>
        <v>2</v>
      </c>
      <c r="R19" s="295">
        <v>16</v>
      </c>
      <c r="S19" s="295">
        <v>14</v>
      </c>
      <c r="T19" s="295">
        <v>9</v>
      </c>
      <c r="U19" s="340">
        <f t="shared" si="12"/>
        <v>39</v>
      </c>
      <c r="V19" s="288">
        <f t="shared" si="13"/>
        <v>-10</v>
      </c>
      <c r="W19" s="289">
        <v>16</v>
      </c>
      <c r="X19" s="289">
        <f>'0405 Monthly'!C20</f>
        <v>10</v>
      </c>
      <c r="Y19" s="289">
        <f>'0405 Monthly'!D20</f>
        <v>13</v>
      </c>
      <c r="Z19" s="290">
        <f t="shared" si="14"/>
        <v>39</v>
      </c>
      <c r="AA19" s="289">
        <f t="shared" si="15"/>
        <v>-3</v>
      </c>
      <c r="AB19" s="289">
        <f t="shared" si="16"/>
        <v>1</v>
      </c>
      <c r="AC19" s="290">
        <f t="shared" si="17"/>
        <v>8</v>
      </c>
      <c r="AD19" s="293">
        <v>18</v>
      </c>
      <c r="AE19" s="293">
        <v>14</v>
      </c>
      <c r="AF19" s="282">
        <v>10</v>
      </c>
      <c r="AG19" s="284">
        <f t="shared" si="18"/>
        <v>42</v>
      </c>
      <c r="AH19" s="285">
        <f t="shared" si="19"/>
        <v>-8</v>
      </c>
      <c r="AI19" s="292">
        <f t="shared" si="0"/>
        <v>2</v>
      </c>
      <c r="AJ19" s="292">
        <f t="shared" si="20"/>
        <v>10</v>
      </c>
      <c r="AK19" s="295">
        <v>26</v>
      </c>
      <c r="AL19" s="295">
        <v>15</v>
      </c>
      <c r="AM19" s="295">
        <v>10</v>
      </c>
      <c r="AN19" s="307">
        <f t="shared" si="21"/>
        <v>51</v>
      </c>
      <c r="AO19" s="173">
        <f t="shared" si="1"/>
        <v>12</v>
      </c>
      <c r="AP19" s="174">
        <v>15</v>
      </c>
      <c r="AQ19" s="174">
        <v>10</v>
      </c>
      <c r="AR19" s="174">
        <v>6</v>
      </c>
      <c r="AS19" s="213">
        <f t="shared" si="22"/>
        <v>31</v>
      </c>
      <c r="AT19" s="348">
        <v>16</v>
      </c>
      <c r="AU19" s="282">
        <v>10</v>
      </c>
      <c r="AV19" s="282">
        <v>6</v>
      </c>
      <c r="AW19" s="296">
        <f t="shared" si="2"/>
        <v>32</v>
      </c>
      <c r="AX19" s="129">
        <v>14</v>
      </c>
      <c r="AY19" s="129">
        <v>10</v>
      </c>
      <c r="AZ19" s="129">
        <v>10</v>
      </c>
      <c r="BA19" s="111">
        <f t="shared" si="3"/>
        <v>34</v>
      </c>
      <c r="BB19" s="8">
        <v>1</v>
      </c>
      <c r="BC19" s="104">
        <v>15</v>
      </c>
      <c r="BD19" s="99">
        <v>8</v>
      </c>
      <c r="BE19" s="99">
        <v>11</v>
      </c>
      <c r="BF19" s="213">
        <f t="shared" si="23"/>
        <v>34</v>
      </c>
      <c r="BG19" s="102">
        <v>13</v>
      </c>
      <c r="BH19" s="102">
        <v>12</v>
      </c>
      <c r="BI19" s="102">
        <v>10</v>
      </c>
      <c r="BJ19" s="213">
        <f t="shared" si="24"/>
        <v>35</v>
      </c>
      <c r="BK19" s="105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</row>
    <row r="20" spans="1:256" s="92" customFormat="1" ht="15.75" customHeight="1">
      <c r="A20" s="291" t="s">
        <v>81</v>
      </c>
      <c r="B20" s="283"/>
      <c r="C20" s="283"/>
      <c r="D20" s="283"/>
      <c r="E20" s="345">
        <f>SUM(B20:D20)</f>
        <v>0</v>
      </c>
      <c r="F20" s="345"/>
      <c r="G20" s="294">
        <f>B20-J20</f>
        <v>-5</v>
      </c>
      <c r="H20" s="286">
        <f>B20-V20</f>
        <v>5</v>
      </c>
      <c r="I20" s="286">
        <f>E20-Y20</f>
        <v>-3</v>
      </c>
      <c r="J20" s="283">
        <v>5</v>
      </c>
      <c r="K20" s="283">
        <v>8</v>
      </c>
      <c r="L20" s="283">
        <v>7</v>
      </c>
      <c r="M20" s="319">
        <f>SUM(J20:L20)</f>
        <v>20</v>
      </c>
      <c r="N20" s="345"/>
      <c r="O20" s="294">
        <f>J20-R20</f>
        <v>1</v>
      </c>
      <c r="P20" s="286">
        <f>J20-AD20</f>
        <v>-5</v>
      </c>
      <c r="Q20" s="286">
        <f>M20-AG20</f>
        <v>-3</v>
      </c>
      <c r="R20" s="287">
        <v>4</v>
      </c>
      <c r="S20" s="287">
        <v>5</v>
      </c>
      <c r="T20" s="287">
        <v>5</v>
      </c>
      <c r="U20" s="340">
        <f>T20+S20+R20</f>
        <v>14</v>
      </c>
      <c r="V20" s="288">
        <f>R20-AK20</f>
        <v>-5</v>
      </c>
      <c r="W20" s="289">
        <v>9</v>
      </c>
      <c r="X20" s="289">
        <f>'0405 Monthly'!C21</f>
        <v>7</v>
      </c>
      <c r="Y20" s="289">
        <f>'0405 Monthly'!D21</f>
        <v>3</v>
      </c>
      <c r="Z20" s="290">
        <f>SUM(W20:Y20)</f>
        <v>19</v>
      </c>
      <c r="AA20" s="289">
        <f>Z20-AG20</f>
        <v>-4</v>
      </c>
      <c r="AB20" s="289">
        <f>W20-AP20</f>
        <v>-6</v>
      </c>
      <c r="AC20" s="290">
        <f>Z20-AS20</f>
        <v>4</v>
      </c>
      <c r="AD20" s="283">
        <v>10</v>
      </c>
      <c r="AE20" s="283">
        <v>13</v>
      </c>
      <c r="AF20" s="306" t="s">
        <v>32</v>
      </c>
      <c r="AG20" s="302">
        <f>SUM(AD20:AF20)</f>
        <v>23</v>
      </c>
      <c r="AH20" s="285">
        <f>AD20-AK20</f>
        <v>1</v>
      </c>
      <c r="AI20" s="292">
        <f>AD20-AT20</f>
        <v>-4</v>
      </c>
      <c r="AJ20" s="292">
        <f>AG20-AW20</f>
        <v>9</v>
      </c>
      <c r="AK20" s="287">
        <v>9</v>
      </c>
      <c r="AL20" s="287">
        <v>13</v>
      </c>
      <c r="AM20" s="287"/>
      <c r="AN20" s="307">
        <f>AM20+AL20+AK20</f>
        <v>22</v>
      </c>
      <c r="AO20" s="173">
        <f>AK20-AX20</f>
        <v>3</v>
      </c>
      <c r="AP20" s="174">
        <v>15</v>
      </c>
      <c r="AQ20" s="176" t="s">
        <v>32</v>
      </c>
      <c r="AR20" s="176" t="s">
        <v>32</v>
      </c>
      <c r="AS20" s="213">
        <f>SUM(AP20:AR20)</f>
        <v>15</v>
      </c>
      <c r="AT20" s="347">
        <v>14</v>
      </c>
      <c r="AU20" s="291"/>
      <c r="AV20" s="291"/>
      <c r="AW20" s="296">
        <f>AT20</f>
        <v>14</v>
      </c>
      <c r="AX20" s="130">
        <v>6</v>
      </c>
      <c r="AY20" s="130"/>
      <c r="AZ20" s="130"/>
      <c r="BA20" s="111">
        <f>SUM(AX20:AZ20)</f>
        <v>6</v>
      </c>
      <c r="BB20" s="8"/>
      <c r="BC20" s="104"/>
      <c r="BD20" s="99"/>
      <c r="BE20" s="99"/>
      <c r="BF20" s="213"/>
      <c r="BG20" s="102"/>
      <c r="BH20" s="102"/>
      <c r="BI20" s="102"/>
      <c r="BJ20" s="213">
        <f>SUM(BG20:BI20)</f>
        <v>0</v>
      </c>
      <c r="BK20" s="105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</row>
    <row r="21" spans="1:256" s="92" customFormat="1" ht="15.75" customHeight="1">
      <c r="A21" s="282" t="s">
        <v>49</v>
      </c>
      <c r="B21" s="293"/>
      <c r="C21" s="293"/>
      <c r="D21" s="293"/>
      <c r="E21" s="345">
        <f>SUM(B21:D21)</f>
        <v>0</v>
      </c>
      <c r="F21" s="345"/>
      <c r="G21" s="285">
        <f>B21-J21</f>
        <v>-9</v>
      </c>
      <c r="H21" s="286">
        <f>B21-V21</f>
        <v>3</v>
      </c>
      <c r="I21" s="286">
        <f>E21-Y21</f>
        <v>-4</v>
      </c>
      <c r="J21" s="293">
        <v>9</v>
      </c>
      <c r="K21" s="293">
        <v>4</v>
      </c>
      <c r="L21" s="293">
        <v>5</v>
      </c>
      <c r="M21" s="321">
        <f t="shared" si="8"/>
        <v>18</v>
      </c>
      <c r="N21" s="345"/>
      <c r="O21" s="285">
        <f t="shared" si="9"/>
        <v>5</v>
      </c>
      <c r="P21" s="286">
        <f t="shared" si="10"/>
        <v>3</v>
      </c>
      <c r="Q21" s="286">
        <f t="shared" si="11"/>
        <v>3</v>
      </c>
      <c r="R21" s="295">
        <v>4</v>
      </c>
      <c r="S21" s="295">
        <v>8</v>
      </c>
      <c r="T21" s="295">
        <v>6</v>
      </c>
      <c r="U21" s="340">
        <f t="shared" si="12"/>
        <v>18</v>
      </c>
      <c r="V21" s="288">
        <f t="shared" si="13"/>
        <v>-3</v>
      </c>
      <c r="W21" s="289">
        <v>8</v>
      </c>
      <c r="X21" s="289">
        <f>'0405 Monthly'!C22</f>
        <v>5</v>
      </c>
      <c r="Y21" s="289">
        <f>'0405 Monthly'!D22</f>
        <v>4</v>
      </c>
      <c r="Z21" s="290">
        <f t="shared" si="14"/>
        <v>17</v>
      </c>
      <c r="AA21" s="289">
        <f t="shared" si="15"/>
        <v>2</v>
      </c>
      <c r="AB21" s="289">
        <f t="shared" si="16"/>
        <v>0</v>
      </c>
      <c r="AC21" s="304">
        <f t="shared" si="17"/>
        <v>-1</v>
      </c>
      <c r="AD21" s="293">
        <v>6</v>
      </c>
      <c r="AE21" s="293">
        <v>7</v>
      </c>
      <c r="AF21" s="282">
        <v>2</v>
      </c>
      <c r="AG21" s="336">
        <f t="shared" si="18"/>
        <v>15</v>
      </c>
      <c r="AH21" s="285">
        <f t="shared" si="19"/>
        <v>-1</v>
      </c>
      <c r="AI21" s="292">
        <f t="shared" si="0"/>
        <v>-2</v>
      </c>
      <c r="AJ21" s="292">
        <f t="shared" si="20"/>
        <v>-3</v>
      </c>
      <c r="AK21" s="295">
        <v>7</v>
      </c>
      <c r="AL21" s="295">
        <v>8</v>
      </c>
      <c r="AM21" s="295">
        <v>2</v>
      </c>
      <c r="AN21" s="307">
        <f t="shared" si="21"/>
        <v>17</v>
      </c>
      <c r="AO21" s="173">
        <f t="shared" si="1"/>
        <v>-2</v>
      </c>
      <c r="AP21" s="174">
        <v>8</v>
      </c>
      <c r="AQ21" s="174">
        <v>2</v>
      </c>
      <c r="AR21" s="174">
        <v>8</v>
      </c>
      <c r="AS21" s="213">
        <f t="shared" si="22"/>
        <v>18</v>
      </c>
      <c r="AT21" s="349">
        <v>8</v>
      </c>
      <c r="AU21" s="350">
        <v>2</v>
      </c>
      <c r="AV21" s="350">
        <v>8</v>
      </c>
      <c r="AW21" s="296">
        <f t="shared" si="2"/>
        <v>18</v>
      </c>
      <c r="AX21" s="129">
        <v>9</v>
      </c>
      <c r="AY21" s="129">
        <v>3</v>
      </c>
      <c r="AZ21" s="129">
        <v>10</v>
      </c>
      <c r="BA21" s="111">
        <f t="shared" si="3"/>
        <v>22</v>
      </c>
      <c r="BB21" s="8">
        <v>1</v>
      </c>
      <c r="BC21" s="104">
        <v>4</v>
      </c>
      <c r="BD21" s="99">
        <v>13</v>
      </c>
      <c r="BE21" s="99">
        <v>16</v>
      </c>
      <c r="BF21" s="213">
        <f t="shared" si="23"/>
        <v>33</v>
      </c>
      <c r="BG21" s="254">
        <v>17</v>
      </c>
      <c r="BH21" s="254">
        <v>20</v>
      </c>
      <c r="BI21" s="254">
        <v>19</v>
      </c>
      <c r="BJ21" s="213">
        <f t="shared" si="24"/>
        <v>56</v>
      </c>
      <c r="BK21" s="243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 s="13"/>
      <c r="GZ21" s="13"/>
      <c r="HA21" s="13"/>
      <c r="HB21" s="13"/>
      <c r="HC21" s="13"/>
      <c r="HD21" s="13"/>
      <c r="HE21" s="13"/>
      <c r="HF21" s="91"/>
      <c r="HG21" s="13"/>
      <c r="HH21" s="13"/>
      <c r="HI21" s="13"/>
      <c r="HJ21" s="13"/>
      <c r="HK21" s="13"/>
      <c r="HL21" s="13"/>
      <c r="HM21" s="13"/>
      <c r="HN21" s="13"/>
      <c r="HO21" s="13"/>
      <c r="HP21" s="91"/>
      <c r="HQ21" s="13"/>
      <c r="HR21" s="13"/>
      <c r="HS21" s="13"/>
      <c r="HT21" s="13"/>
      <c r="HU21" s="13"/>
      <c r="HV21" s="13"/>
      <c r="HW21" s="13"/>
      <c r="HX21" s="13"/>
      <c r="HY21" s="13"/>
      <c r="HZ21" s="91"/>
      <c r="IA21" s="13"/>
      <c r="IB21" s="13"/>
      <c r="IC21" s="13"/>
      <c r="ID21" s="13"/>
      <c r="IE21" s="13"/>
      <c r="IF21" s="13"/>
      <c r="IG21" s="13"/>
      <c r="IH21" s="13"/>
      <c r="II21" s="13"/>
      <c r="IJ21" s="91"/>
      <c r="IK21" s="13"/>
      <c r="IL21" s="13"/>
      <c r="IM21" s="13"/>
      <c r="IN21" s="13"/>
      <c r="IO21" s="13"/>
      <c r="IP21" s="13"/>
      <c r="IQ21" s="13"/>
      <c r="IR21" s="13"/>
      <c r="IS21" s="13"/>
      <c r="IT21" s="91"/>
      <c r="IU21" s="13"/>
      <c r="IV21" s="13"/>
    </row>
    <row r="22" spans="1:256" s="92" customFormat="1" ht="15.75" customHeight="1">
      <c r="A22" s="282" t="s">
        <v>57</v>
      </c>
      <c r="B22" s="293"/>
      <c r="C22" s="308"/>
      <c r="D22" s="308"/>
      <c r="E22" s="345">
        <f>SUM(B22:D22)</f>
        <v>0</v>
      </c>
      <c r="F22" s="345"/>
      <c r="G22" s="285">
        <f>B22-J22</f>
        <v>-8</v>
      </c>
      <c r="H22" s="286">
        <f>B22-V22</f>
        <v>10</v>
      </c>
      <c r="I22" s="286">
        <f>E22-Y22</f>
        <v>-11</v>
      </c>
      <c r="J22" s="293">
        <v>8</v>
      </c>
      <c r="K22" s="308"/>
      <c r="L22" s="308"/>
      <c r="M22" s="321">
        <f>SUM(J22:L22)</f>
        <v>8</v>
      </c>
      <c r="N22" s="345"/>
      <c r="O22" s="285">
        <f t="shared" si="9"/>
        <v>4</v>
      </c>
      <c r="P22" s="286">
        <f t="shared" si="10"/>
        <v>-7</v>
      </c>
      <c r="Q22" s="286">
        <f t="shared" si="11"/>
        <v>-7</v>
      </c>
      <c r="R22" s="295">
        <v>4</v>
      </c>
      <c r="S22" s="295"/>
      <c r="T22" s="295"/>
      <c r="U22" s="340">
        <f>T22+S22+R22</f>
        <v>4</v>
      </c>
      <c r="V22" s="288">
        <f t="shared" si="13"/>
        <v>-10</v>
      </c>
      <c r="W22" s="289" t="e">
        <f>'0405 Monthly'!#REF!</f>
        <v>#REF!</v>
      </c>
      <c r="X22" s="289">
        <f>'0405 Monthly'!C23</f>
        <v>0</v>
      </c>
      <c r="Y22" s="289">
        <v>11</v>
      </c>
      <c r="Z22" s="290" t="e">
        <f t="shared" si="14"/>
        <v>#REF!</v>
      </c>
      <c r="AA22" s="289" t="e">
        <f t="shared" si="15"/>
        <v>#REF!</v>
      </c>
      <c r="AB22" s="289">
        <f>Y22-AR22</f>
        <v>-4</v>
      </c>
      <c r="AC22" s="304" t="e">
        <f t="shared" si="17"/>
        <v>#REF!</v>
      </c>
      <c r="AD22" s="293">
        <v>15</v>
      </c>
      <c r="AE22" s="308" t="s">
        <v>32</v>
      </c>
      <c r="AF22" s="308" t="s">
        <v>32</v>
      </c>
      <c r="AG22" s="336">
        <f t="shared" si="18"/>
        <v>15</v>
      </c>
      <c r="AH22" s="285">
        <f t="shared" si="19"/>
        <v>1</v>
      </c>
      <c r="AI22" s="292">
        <f t="shared" si="0"/>
        <v>0</v>
      </c>
      <c r="AJ22" s="292">
        <f t="shared" si="20"/>
        <v>0</v>
      </c>
      <c r="AK22" s="295">
        <v>14</v>
      </c>
      <c r="AL22" s="295"/>
      <c r="AM22" s="295"/>
      <c r="AN22" s="307">
        <f t="shared" si="21"/>
        <v>14</v>
      </c>
      <c r="AO22" s="173">
        <f t="shared" si="1"/>
        <v>3</v>
      </c>
      <c r="AP22" s="174"/>
      <c r="AQ22" s="176" t="s">
        <v>32</v>
      </c>
      <c r="AR22" s="176">
        <v>15</v>
      </c>
      <c r="AS22" s="213">
        <f t="shared" si="22"/>
        <v>15</v>
      </c>
      <c r="AT22" s="351">
        <v>15</v>
      </c>
      <c r="AU22" s="296"/>
      <c r="AV22" s="296"/>
      <c r="AW22" s="296">
        <f t="shared" si="2"/>
        <v>15</v>
      </c>
      <c r="AX22" s="129">
        <v>11</v>
      </c>
      <c r="AY22" s="129"/>
      <c r="AZ22" s="129"/>
      <c r="BA22" s="111">
        <f t="shared" si="3"/>
        <v>11</v>
      </c>
      <c r="BB22" s="8">
        <v>1</v>
      </c>
      <c r="BC22" s="104"/>
      <c r="BD22" s="99"/>
      <c r="BE22" s="99">
        <v>6</v>
      </c>
      <c r="BF22" s="213">
        <f t="shared" si="23"/>
        <v>6</v>
      </c>
      <c r="BG22" s="102">
        <v>20</v>
      </c>
      <c r="BH22" s="102"/>
      <c r="BI22" s="102"/>
      <c r="BJ22" s="213">
        <f t="shared" si="24"/>
        <v>20</v>
      </c>
      <c r="BK22" s="105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</row>
    <row r="23" spans="1:256" s="92" customFormat="1" ht="15.75" customHeight="1">
      <c r="A23" s="291" t="s">
        <v>80</v>
      </c>
      <c r="B23" s="283"/>
      <c r="C23" s="306"/>
      <c r="D23" s="308"/>
      <c r="E23" s="345">
        <f>SUM(B23:D23)</f>
        <v>0</v>
      </c>
      <c r="F23" s="345"/>
      <c r="G23" s="285">
        <f>B23-J23</f>
        <v>-5</v>
      </c>
      <c r="H23" s="286">
        <f>B23-V23</f>
        <v>3</v>
      </c>
      <c r="I23" s="286">
        <f>E23-Y23</f>
        <v>-6</v>
      </c>
      <c r="J23" s="283">
        <v>5</v>
      </c>
      <c r="K23" s="306"/>
      <c r="L23" s="308"/>
      <c r="M23" s="321">
        <f>SUM(J23:L23)</f>
        <v>5</v>
      </c>
      <c r="N23" s="345"/>
      <c r="O23" s="285">
        <f t="shared" si="9"/>
        <v>1</v>
      </c>
      <c r="P23" s="286">
        <f t="shared" si="10"/>
        <v>-2</v>
      </c>
      <c r="Q23" s="286">
        <f t="shared" si="11"/>
        <v>-2</v>
      </c>
      <c r="R23" s="287">
        <v>4</v>
      </c>
      <c r="S23" s="287"/>
      <c r="T23" s="287"/>
      <c r="U23" s="340">
        <f>T23+S23+R23</f>
        <v>4</v>
      </c>
      <c r="V23" s="288">
        <f t="shared" si="13"/>
        <v>-3</v>
      </c>
      <c r="W23" s="289" t="e">
        <f>'0405 Monthly'!#REF!</f>
        <v>#REF!</v>
      </c>
      <c r="X23" s="289">
        <f>'0405 Monthly'!C24</f>
        <v>0</v>
      </c>
      <c r="Y23" s="289">
        <v>6</v>
      </c>
      <c r="Z23" s="290" t="e">
        <f t="shared" si="14"/>
        <v>#REF!</v>
      </c>
      <c r="AA23" s="289" t="e">
        <f t="shared" si="15"/>
        <v>#REF!</v>
      </c>
      <c r="AB23" s="289">
        <f>Y23-AR23</f>
        <v>-9</v>
      </c>
      <c r="AC23" s="304" t="e">
        <f t="shared" si="17"/>
        <v>#REF!</v>
      </c>
      <c r="AD23" s="283">
        <v>7</v>
      </c>
      <c r="AE23" s="306" t="s">
        <v>32</v>
      </c>
      <c r="AF23" s="308" t="s">
        <v>32</v>
      </c>
      <c r="AG23" s="317">
        <f t="shared" si="18"/>
        <v>7</v>
      </c>
      <c r="AH23" s="285">
        <f t="shared" si="19"/>
        <v>0</v>
      </c>
      <c r="AI23" s="292">
        <f t="shared" si="0"/>
        <v>-12</v>
      </c>
      <c r="AJ23" s="292">
        <f t="shared" si="20"/>
        <v>-12</v>
      </c>
      <c r="AK23" s="287">
        <v>7</v>
      </c>
      <c r="AL23" s="287"/>
      <c r="AM23" s="287"/>
      <c r="AN23" s="307">
        <f t="shared" si="21"/>
        <v>7</v>
      </c>
      <c r="AO23" s="173">
        <f t="shared" si="1"/>
        <v>2</v>
      </c>
      <c r="AP23" s="174"/>
      <c r="AQ23" s="176" t="s">
        <v>32</v>
      </c>
      <c r="AR23" s="176">
        <v>15</v>
      </c>
      <c r="AS23" s="213">
        <f t="shared" si="22"/>
        <v>15</v>
      </c>
      <c r="AT23" s="352">
        <v>19</v>
      </c>
      <c r="AU23" s="300"/>
      <c r="AV23" s="300"/>
      <c r="AW23" s="296">
        <f>AT23</f>
        <v>19</v>
      </c>
      <c r="AX23" s="130">
        <v>5</v>
      </c>
      <c r="AY23" s="130"/>
      <c r="AZ23" s="130"/>
      <c r="BA23" s="111">
        <f t="shared" si="3"/>
        <v>5</v>
      </c>
      <c r="BB23" s="8">
        <v>1</v>
      </c>
      <c r="BC23" s="104"/>
      <c r="BD23" s="99"/>
      <c r="BE23" s="99">
        <v>5</v>
      </c>
      <c r="BF23" s="213">
        <f t="shared" si="23"/>
        <v>5</v>
      </c>
      <c r="BG23" s="102">
        <v>17</v>
      </c>
      <c r="BH23" s="102"/>
      <c r="BI23" s="102"/>
      <c r="BJ23" s="213">
        <f t="shared" si="24"/>
        <v>17</v>
      </c>
      <c r="BK23" s="105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</row>
    <row r="24" spans="1:256" s="92" customFormat="1" ht="15.75" customHeight="1">
      <c r="A24" s="282" t="s">
        <v>93</v>
      </c>
      <c r="B24" s="293"/>
      <c r="C24" s="308"/>
      <c r="D24" s="308"/>
      <c r="E24" s="345">
        <f>SUM(B24:D24)</f>
        <v>0</v>
      </c>
      <c r="F24" s="345"/>
      <c r="G24" s="285">
        <f>B24-J24</f>
        <v>-32</v>
      </c>
      <c r="H24" s="286">
        <f>B24-V24</f>
        <v>-1</v>
      </c>
      <c r="I24" s="286">
        <f>E24-Y24</f>
        <v>-19</v>
      </c>
      <c r="J24" s="293">
        <v>32</v>
      </c>
      <c r="K24" s="308"/>
      <c r="L24" s="308"/>
      <c r="M24" s="343">
        <f>SUM(J24:L24)</f>
        <v>32</v>
      </c>
      <c r="N24" s="345"/>
      <c r="O24" s="285">
        <f t="shared" si="9"/>
        <v>9</v>
      </c>
      <c r="P24" s="286">
        <f t="shared" si="10"/>
        <v>8</v>
      </c>
      <c r="Q24" s="286">
        <f t="shared" si="11"/>
        <v>8</v>
      </c>
      <c r="R24" s="295">
        <v>23</v>
      </c>
      <c r="S24" s="295"/>
      <c r="T24" s="295"/>
      <c r="U24" s="340">
        <f>T24+S24+R24</f>
        <v>23</v>
      </c>
      <c r="V24" s="288">
        <f t="shared" si="13"/>
        <v>1</v>
      </c>
      <c r="W24" s="289" t="e">
        <f>'0405 Monthly'!#REF!</f>
        <v>#REF!</v>
      </c>
      <c r="X24" s="289">
        <f>'0405 Monthly'!C25</f>
        <v>0</v>
      </c>
      <c r="Y24" s="289">
        <v>19</v>
      </c>
      <c r="Z24" s="290" t="e">
        <f t="shared" si="14"/>
        <v>#REF!</v>
      </c>
      <c r="AA24" s="289" t="e">
        <f t="shared" si="15"/>
        <v>#REF!</v>
      </c>
      <c r="AB24" s="289">
        <f>Y24-AR24</f>
        <v>-13</v>
      </c>
      <c r="AC24" s="304" t="e">
        <f t="shared" si="17"/>
        <v>#REF!</v>
      </c>
      <c r="AD24" s="293">
        <v>24</v>
      </c>
      <c r="AE24" s="308" t="s">
        <v>32</v>
      </c>
      <c r="AF24" s="308" t="s">
        <v>32</v>
      </c>
      <c r="AG24" s="302">
        <f t="shared" si="18"/>
        <v>24</v>
      </c>
      <c r="AH24" s="285">
        <f t="shared" si="19"/>
        <v>2</v>
      </c>
      <c r="AI24" s="292">
        <f t="shared" si="0"/>
        <v>-8</v>
      </c>
      <c r="AJ24" s="292">
        <f t="shared" si="20"/>
        <v>-8</v>
      </c>
      <c r="AK24" s="295">
        <v>22</v>
      </c>
      <c r="AL24" s="295"/>
      <c r="AM24" s="295"/>
      <c r="AN24" s="307">
        <f t="shared" si="21"/>
        <v>22</v>
      </c>
      <c r="AO24" s="173">
        <f t="shared" si="1"/>
        <v>-9</v>
      </c>
      <c r="AP24" s="174"/>
      <c r="AQ24" s="176" t="s">
        <v>32</v>
      </c>
      <c r="AR24" s="176">
        <v>32</v>
      </c>
      <c r="AS24" s="213">
        <f t="shared" si="22"/>
        <v>32</v>
      </c>
      <c r="AT24" s="348">
        <v>32</v>
      </c>
      <c r="AU24" s="282"/>
      <c r="AV24" s="282"/>
      <c r="AW24" s="296">
        <f t="shared" si="2"/>
        <v>32</v>
      </c>
      <c r="AX24" s="129">
        <v>31</v>
      </c>
      <c r="AY24" s="129"/>
      <c r="AZ24" s="129"/>
      <c r="BA24" s="111">
        <f t="shared" si="3"/>
        <v>31</v>
      </c>
      <c r="BB24" s="8">
        <v>1</v>
      </c>
      <c r="BC24" s="104"/>
      <c r="BD24" s="99"/>
      <c r="BE24" s="99">
        <v>19</v>
      </c>
      <c r="BF24" s="213">
        <f t="shared" si="23"/>
        <v>19</v>
      </c>
      <c r="BG24" s="102">
        <v>21</v>
      </c>
      <c r="BH24" s="102"/>
      <c r="BI24" s="102"/>
      <c r="BJ24" s="213">
        <f t="shared" si="24"/>
        <v>21</v>
      </c>
      <c r="BK24" s="105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</row>
    <row r="25" spans="1:256" s="92" customFormat="1" ht="16.2" thickBot="1">
      <c r="A25" s="309" t="s">
        <v>0</v>
      </c>
      <c r="B25" s="310">
        <f t="shared" ref="B25:I25" si="25">SUM(B5:B24)</f>
        <v>0</v>
      </c>
      <c r="C25" s="310">
        <f t="shared" si="25"/>
        <v>0</v>
      </c>
      <c r="D25" s="310">
        <f t="shared" si="25"/>
        <v>0</v>
      </c>
      <c r="E25" s="346">
        <f t="shared" si="25"/>
        <v>0</v>
      </c>
      <c r="F25" s="346">
        <f t="shared" si="25"/>
        <v>0</v>
      </c>
      <c r="G25" s="309">
        <f t="shared" si="25"/>
        <v>-382</v>
      </c>
      <c r="H25" s="312">
        <f t="shared" si="25"/>
        <v>95</v>
      </c>
      <c r="I25" s="312">
        <f t="shared" si="25"/>
        <v>-243</v>
      </c>
      <c r="J25" s="310">
        <f t="shared" ref="J25:U25" si="26">SUM(J5:J24)</f>
        <v>382</v>
      </c>
      <c r="K25" s="310">
        <f t="shared" si="26"/>
        <v>302</v>
      </c>
      <c r="L25" s="310">
        <f t="shared" si="26"/>
        <v>182</v>
      </c>
      <c r="M25" s="311">
        <f t="shared" si="26"/>
        <v>866</v>
      </c>
      <c r="N25" s="346">
        <f>SUM(N5:N24)</f>
        <v>87</v>
      </c>
      <c r="O25" s="309">
        <f t="shared" si="26"/>
        <v>-52</v>
      </c>
      <c r="P25" s="312">
        <f t="shared" si="26"/>
        <v>-45</v>
      </c>
      <c r="Q25" s="312">
        <f t="shared" si="26"/>
        <v>-9</v>
      </c>
      <c r="R25" s="313">
        <f t="shared" si="26"/>
        <v>434</v>
      </c>
      <c r="S25" s="313">
        <f t="shared" si="26"/>
        <v>320</v>
      </c>
      <c r="T25" s="313">
        <f t="shared" si="26"/>
        <v>189</v>
      </c>
      <c r="U25" s="341">
        <f t="shared" si="26"/>
        <v>943</v>
      </c>
      <c r="V25" s="314">
        <f t="shared" si="13"/>
        <v>-95</v>
      </c>
      <c r="W25" s="309" t="e">
        <f t="shared" ref="W25:AC25" si="27">SUM(W5:W24)</f>
        <v>#REF!</v>
      </c>
      <c r="X25" s="309">
        <f t="shared" si="27"/>
        <v>249</v>
      </c>
      <c r="Y25" s="309">
        <f t="shared" si="27"/>
        <v>243</v>
      </c>
      <c r="Z25" s="315" t="e">
        <f t="shared" si="27"/>
        <v>#REF!</v>
      </c>
      <c r="AA25" s="309" t="e">
        <f t="shared" si="27"/>
        <v>#REF!</v>
      </c>
      <c r="AB25" s="309">
        <f t="shared" si="27"/>
        <v>-26</v>
      </c>
      <c r="AC25" s="315" t="e">
        <f t="shared" si="27"/>
        <v>#REF!</v>
      </c>
      <c r="AD25" s="310">
        <f t="shared" ref="AD25:AO25" si="28">SUM(AD5:AD24)</f>
        <v>427</v>
      </c>
      <c r="AE25" s="310">
        <f t="shared" si="28"/>
        <v>257</v>
      </c>
      <c r="AF25" s="310">
        <f t="shared" si="28"/>
        <v>191</v>
      </c>
      <c r="AG25" s="311">
        <f t="shared" si="28"/>
        <v>875</v>
      </c>
      <c r="AH25" s="309">
        <f t="shared" si="28"/>
        <v>-102</v>
      </c>
      <c r="AI25" s="316">
        <f t="shared" si="28"/>
        <v>54</v>
      </c>
      <c r="AJ25" s="316">
        <f t="shared" si="28"/>
        <v>98</v>
      </c>
      <c r="AK25" s="313">
        <f t="shared" si="28"/>
        <v>529</v>
      </c>
      <c r="AL25" s="313">
        <f t="shared" si="28"/>
        <v>274</v>
      </c>
      <c r="AM25" s="313">
        <f t="shared" si="28"/>
        <v>204</v>
      </c>
      <c r="AN25" s="339">
        <f t="shared" si="28"/>
        <v>1007</v>
      </c>
      <c r="AO25" s="249">
        <f t="shared" si="28"/>
        <v>93</v>
      </c>
      <c r="AP25" s="249">
        <f t="shared" ref="AP25:AV25" si="29">SUM(AP5:AP24)</f>
        <v>294</v>
      </c>
      <c r="AQ25" s="249">
        <f t="shared" si="29"/>
        <v>221</v>
      </c>
      <c r="AR25" s="249">
        <f t="shared" si="29"/>
        <v>235</v>
      </c>
      <c r="AS25" s="250">
        <f t="shared" si="29"/>
        <v>750</v>
      </c>
      <c r="AT25" s="353">
        <f t="shared" si="29"/>
        <v>373</v>
      </c>
      <c r="AU25" s="354">
        <f t="shared" si="29"/>
        <v>227</v>
      </c>
      <c r="AV25" s="354">
        <f t="shared" si="29"/>
        <v>177</v>
      </c>
      <c r="AW25" s="357">
        <f>SUM(AT25:AV25)</f>
        <v>777</v>
      </c>
      <c r="AX25" s="249">
        <f t="shared" ref="AX25:BF25" si="30">SUM(AX5:AX24)</f>
        <v>436</v>
      </c>
      <c r="AY25" s="249">
        <f t="shared" si="30"/>
        <v>260</v>
      </c>
      <c r="AZ25" s="249">
        <f t="shared" si="30"/>
        <v>234</v>
      </c>
      <c r="BA25" s="250">
        <f t="shared" si="30"/>
        <v>930</v>
      </c>
      <c r="BB25" s="249">
        <f t="shared" si="30"/>
        <v>22</v>
      </c>
      <c r="BC25" s="251">
        <f t="shared" si="30"/>
        <v>324</v>
      </c>
      <c r="BD25" s="252">
        <f t="shared" si="30"/>
        <v>255</v>
      </c>
      <c r="BE25" s="252">
        <f t="shared" si="30"/>
        <v>217</v>
      </c>
      <c r="BF25" s="253">
        <f t="shared" si="30"/>
        <v>796</v>
      </c>
      <c r="BG25" s="251">
        <f>SUM(BG6:BG24)</f>
        <v>329</v>
      </c>
      <c r="BH25" s="251">
        <f>SUM(BH6:BH24)</f>
        <v>207</v>
      </c>
      <c r="BI25" s="251">
        <f>SUM(BI6:BI24)</f>
        <v>191</v>
      </c>
      <c r="BJ25" s="253">
        <f t="shared" si="24"/>
        <v>727</v>
      </c>
      <c r="BK25" s="10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</row>
    <row r="26" spans="1:256" s="92" customFormat="1" ht="14.4" hidden="1" thickTop="1">
      <c r="A26" s="158" t="s">
        <v>84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5" t="e">
        <f>SUM(R25-AA25)/AA25</f>
        <v>#REF!</v>
      </c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5">
        <f>SUM(AK25-AT25)/AT25</f>
        <v>0.41823056300268097</v>
      </c>
      <c r="AL26" s="158"/>
      <c r="AM26" s="158"/>
      <c r="AN26" s="158"/>
      <c r="AO26" s="158"/>
      <c r="AP26" s="158"/>
      <c r="AQ26" s="158"/>
      <c r="AR26" s="171" t="e">
        <f>SUM(AT25-#REF!)/#REF!</f>
        <v>#REF!</v>
      </c>
      <c r="AS26" s="94"/>
      <c r="AT26" s="94"/>
      <c r="AU26" s="94"/>
      <c r="AV26" s="155" t="e">
        <f>SUM(AX25-#REF!)/#REF!</f>
        <v>#REF!</v>
      </c>
      <c r="AW26" s="94"/>
      <c r="AX26" s="94"/>
      <c r="AY26" s="94"/>
      <c r="AZ26" s="94"/>
      <c r="BA26" s="94"/>
      <c r="BB26" s="94"/>
      <c r="BC26" s="94"/>
      <c r="BD26" s="94"/>
      <c r="BJ26" s="152"/>
      <c r="BK26" s="153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</row>
    <row r="27" spans="1:256" s="92" customFormat="1" ht="14.4" hidden="1" thickTop="1">
      <c r="A27" s="157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6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J27" s="152"/>
      <c r="BK27" s="153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</row>
    <row r="28" spans="1:256" s="92" customFormat="1" ht="14.4" hidden="1" thickTop="1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69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J28" s="152"/>
      <c r="BK28" s="153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</row>
    <row r="29" spans="1:256" s="92" customFormat="1" ht="14.4" hidden="1" thickTop="1">
      <c r="A29" s="157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780" t="s">
        <v>116</v>
      </c>
      <c r="X29" s="766"/>
      <c r="Y29" s="766"/>
      <c r="Z29" s="76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766" t="s">
        <v>117</v>
      </c>
      <c r="AQ29" s="766"/>
      <c r="AR29" s="766"/>
      <c r="AS29" s="767"/>
      <c r="AT29" s="25"/>
      <c r="AU29" s="25"/>
      <c r="AV29" s="25"/>
      <c r="AW29" s="25"/>
      <c r="AX29" s="25"/>
      <c r="AY29" s="25"/>
      <c r="AZ29" s="25"/>
      <c r="BA29" s="25"/>
      <c r="BB29" s="25"/>
      <c r="BC29" s="740" t="s">
        <v>118</v>
      </c>
      <c r="BD29" s="740"/>
      <c r="BE29" s="740"/>
      <c r="BF29" s="741"/>
      <c r="BJ29" s="152"/>
      <c r="BK29" s="153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</row>
    <row r="30" spans="1:256" s="92" customFormat="1" ht="14.4" hidden="1" thickTop="1">
      <c r="A30" s="246" t="s">
        <v>114</v>
      </c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  <c r="V30" s="247"/>
      <c r="W30" s="247"/>
      <c r="X30" s="244">
        <f>X25/AP25</f>
        <v>0.84693877551020413</v>
      </c>
      <c r="Y30" s="244">
        <f>SUM(Y5:Y21)/AQ25</f>
        <v>0.93665158371040724</v>
      </c>
      <c r="Z30" s="245">
        <f>AVERAGE(X30:Y30)</f>
        <v>0.89179517961030563</v>
      </c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4">
        <f>AQ25/BC25</f>
        <v>0.6820987654320988</v>
      </c>
      <c r="AR30" s="244">
        <f>SUM(AR5:AR21)/BD25</f>
        <v>0.67843137254901964</v>
      </c>
      <c r="AS30" s="245">
        <f>AVERAGE(AQ30:AR30)</f>
        <v>0.68026506899055916</v>
      </c>
      <c r="AT30" s="248"/>
      <c r="AU30" s="248"/>
      <c r="AV30" s="248"/>
      <c r="AW30" s="248"/>
      <c r="AX30" s="248"/>
      <c r="AY30" s="248"/>
      <c r="AZ30" s="248"/>
      <c r="BA30" s="248"/>
      <c r="BB30" s="248"/>
      <c r="BC30" s="248"/>
      <c r="BD30" s="244">
        <f>BD25/BG25</f>
        <v>0.77507598784194531</v>
      </c>
      <c r="BE30" s="244">
        <f>SUM(BE5:BE21)/BH25</f>
        <v>0.90338164251207731</v>
      </c>
      <c r="BF30" s="245">
        <f>AVERAGE(BD30:BE30)</f>
        <v>0.83922881517701131</v>
      </c>
      <c r="BJ30" s="152"/>
      <c r="BK30" s="153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</row>
    <row r="31" spans="1:256" s="92" customFormat="1" ht="14.4" hidden="1" thickTop="1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69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J31" s="152"/>
      <c r="BK31" s="153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</row>
    <row r="32" spans="1:256" s="92" customFormat="1" ht="14.4" thickTop="1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355"/>
      <c r="AI32" s="342"/>
      <c r="AJ32" s="342"/>
      <c r="AK32" s="342"/>
      <c r="AL32" s="342"/>
      <c r="AM32" s="342"/>
      <c r="AN32" s="342"/>
      <c r="AO32" s="157"/>
      <c r="AP32" s="157"/>
      <c r="AQ32" s="157"/>
      <c r="AR32" s="169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J32" s="152"/>
      <c r="BK32" s="153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</row>
    <row r="33" spans="1:206" s="92" customFormat="1">
      <c r="A33" s="157"/>
      <c r="B33" s="735" t="s">
        <v>129</v>
      </c>
      <c r="C33" s="735"/>
      <c r="D33" s="734" t="s">
        <v>128</v>
      </c>
      <c r="E33" s="734"/>
      <c r="F33" s="736" t="s">
        <v>130</v>
      </c>
      <c r="G33" s="736"/>
      <c r="H33" s="736"/>
      <c r="I33" s="157"/>
      <c r="J33" s="735" t="s">
        <v>129</v>
      </c>
      <c r="K33" s="735"/>
      <c r="L33" s="734" t="s">
        <v>128</v>
      </c>
      <c r="M33" s="734"/>
      <c r="N33" s="736" t="s">
        <v>130</v>
      </c>
      <c r="O33" s="736"/>
      <c r="P33" s="736"/>
      <c r="Q33" s="779" t="s">
        <v>132</v>
      </c>
      <c r="R33" s="779"/>
      <c r="S33" s="779"/>
      <c r="T33" s="779"/>
      <c r="U33" s="779"/>
      <c r="V33" s="779"/>
      <c r="W33" s="779"/>
      <c r="X33" s="779"/>
      <c r="Y33" s="779"/>
      <c r="Z33" s="779"/>
      <c r="AA33" s="779"/>
      <c r="AB33" s="779"/>
      <c r="AC33" s="779"/>
      <c r="AD33" s="779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69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G33" s="152"/>
      <c r="BH33" s="153"/>
      <c r="BI33" s="153"/>
      <c r="BJ33" s="153"/>
      <c r="BK33" s="154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</row>
    <row r="34" spans="1:206" s="92" customFormat="1">
      <c r="A34" s="157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69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69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G34" s="152"/>
      <c r="BH34" s="153"/>
      <c r="BI34" s="153"/>
      <c r="BJ34" s="153"/>
      <c r="BK34" s="15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</row>
    <row r="35" spans="1:206" s="92" customFormat="1" ht="14.25" customHeight="1">
      <c r="H35" s="728" t="s">
        <v>137</v>
      </c>
      <c r="I35" s="729"/>
      <c r="P35" s="728" t="s">
        <v>91</v>
      </c>
      <c r="Q35" s="729"/>
      <c r="AI35" s="728" t="s">
        <v>91</v>
      </c>
      <c r="AJ35" s="729"/>
      <c r="AQ35" s="231"/>
      <c r="AR35" s="231"/>
      <c r="AS35" s="231"/>
      <c r="AT35" s="758" t="s">
        <v>79</v>
      </c>
      <c r="AU35" s="759"/>
      <c r="AV35" s="759"/>
      <c r="AW35" s="760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</row>
    <row r="36" spans="1:206" s="92" customFormat="1">
      <c r="B36" s="731" t="s">
        <v>136</v>
      </c>
      <c r="C36" s="732"/>
      <c r="D36" s="732"/>
      <c r="E36" s="732"/>
      <c r="F36" s="732"/>
      <c r="G36" s="733"/>
      <c r="H36" s="730"/>
      <c r="I36" s="712"/>
      <c r="J36" s="731" t="s">
        <v>89</v>
      </c>
      <c r="K36" s="732"/>
      <c r="L36" s="732"/>
      <c r="M36" s="732"/>
      <c r="N36" s="732"/>
      <c r="O36" s="733"/>
      <c r="P36" s="730"/>
      <c r="Q36" s="712"/>
      <c r="R36" s="720" t="s">
        <v>86</v>
      </c>
      <c r="S36" s="721"/>
      <c r="T36" s="721"/>
      <c r="U36" s="722"/>
      <c r="V36" s="106"/>
      <c r="W36" s="720" t="s">
        <v>97</v>
      </c>
      <c r="X36" s="721"/>
      <c r="Y36" s="721"/>
      <c r="Z36" s="722"/>
      <c r="AD36" s="731" t="s">
        <v>89</v>
      </c>
      <c r="AE36" s="732"/>
      <c r="AF36" s="732"/>
      <c r="AG36" s="732"/>
      <c r="AH36" s="733"/>
      <c r="AI36" s="730"/>
      <c r="AJ36" s="712"/>
      <c r="AK36" s="720" t="s">
        <v>86</v>
      </c>
      <c r="AL36" s="721"/>
      <c r="AM36" s="721"/>
      <c r="AN36" s="722"/>
      <c r="AO36" s="106"/>
      <c r="AP36" s="763" t="s">
        <v>95</v>
      </c>
      <c r="AQ36" s="764"/>
      <c r="AR36" s="764"/>
      <c r="AS36" s="765"/>
      <c r="AT36" s="761"/>
      <c r="AU36" s="761"/>
      <c r="AV36" s="761"/>
      <c r="AW36" s="762"/>
      <c r="AX36" s="170" t="s">
        <v>22</v>
      </c>
      <c r="AY36" s="755" t="s">
        <v>78</v>
      </c>
      <c r="AZ36" s="756"/>
      <c r="BA36" s="756"/>
      <c r="BB36" s="757"/>
      <c r="BC36" s="731" t="s">
        <v>82</v>
      </c>
      <c r="BD36" s="732"/>
      <c r="BE36" s="732"/>
      <c r="BF36" s="733"/>
      <c r="BG36" s="770"/>
      <c r="BH36" s="770"/>
      <c r="BI36" s="770"/>
      <c r="BJ36" s="770"/>
      <c r="BK36" s="97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</row>
    <row r="37" spans="1:206" s="92" customFormat="1" ht="29.25" customHeight="1">
      <c r="A37" s="239" t="s">
        <v>74</v>
      </c>
      <c r="B37" s="107" t="s">
        <v>71</v>
      </c>
      <c r="C37" s="107" t="s">
        <v>72</v>
      </c>
      <c r="D37" s="107" t="s">
        <v>73</v>
      </c>
      <c r="E37" s="107" t="s">
        <v>13</v>
      </c>
      <c r="F37" s="107"/>
      <c r="G37" s="168" t="s">
        <v>92</v>
      </c>
      <c r="H37" s="223" t="s">
        <v>88</v>
      </c>
      <c r="I37" s="223" t="s">
        <v>90</v>
      </c>
      <c r="J37" s="107" t="s">
        <v>71</v>
      </c>
      <c r="K37" s="107" t="s">
        <v>72</v>
      </c>
      <c r="L37" s="107" t="s">
        <v>73</v>
      </c>
      <c r="M37" s="107" t="s">
        <v>13</v>
      </c>
      <c r="N37" s="107"/>
      <c r="O37" s="168" t="s">
        <v>92</v>
      </c>
      <c r="P37" s="223" t="s">
        <v>88</v>
      </c>
      <c r="Q37" s="223" t="s">
        <v>90</v>
      </c>
      <c r="R37" s="108" t="s">
        <v>71</v>
      </c>
      <c r="S37" s="108" t="s">
        <v>72</v>
      </c>
      <c r="T37" s="108" t="s">
        <v>73</v>
      </c>
      <c r="U37" s="108" t="s">
        <v>13</v>
      </c>
      <c r="V37" s="106"/>
      <c r="W37" s="209" t="s">
        <v>71</v>
      </c>
      <c r="X37" s="209" t="s">
        <v>72</v>
      </c>
      <c r="Y37" s="209" t="s">
        <v>73</v>
      </c>
      <c r="Z37" s="226" t="s">
        <v>13</v>
      </c>
      <c r="AA37" s="210" t="s">
        <v>98</v>
      </c>
      <c r="AB37" s="182" t="s">
        <v>88</v>
      </c>
      <c r="AC37" s="182" t="s">
        <v>90</v>
      </c>
      <c r="AD37" s="107" t="s">
        <v>71</v>
      </c>
      <c r="AE37" s="107" t="s">
        <v>72</v>
      </c>
      <c r="AF37" s="107" t="s">
        <v>73</v>
      </c>
      <c r="AG37" s="107" t="s">
        <v>13</v>
      </c>
      <c r="AH37" s="168" t="s">
        <v>92</v>
      </c>
      <c r="AI37" s="223" t="s">
        <v>88</v>
      </c>
      <c r="AJ37" s="223" t="s">
        <v>90</v>
      </c>
      <c r="AK37" s="108" t="s">
        <v>71</v>
      </c>
      <c r="AL37" s="108" t="s">
        <v>72</v>
      </c>
      <c r="AM37" s="108" t="s">
        <v>73</v>
      </c>
      <c r="AN37" s="108" t="s">
        <v>13</v>
      </c>
      <c r="AO37" s="106"/>
      <c r="AP37" s="166" t="s">
        <v>71</v>
      </c>
      <c r="AQ37" s="166" t="s">
        <v>72</v>
      </c>
      <c r="AR37" s="166" t="s">
        <v>73</v>
      </c>
      <c r="AS37" s="232" t="s">
        <v>13</v>
      </c>
      <c r="AT37" s="112" t="s">
        <v>71</v>
      </c>
      <c r="AU37" s="112" t="s">
        <v>72</v>
      </c>
      <c r="AV37" s="112" t="s">
        <v>73</v>
      </c>
      <c r="AW37" s="113" t="s">
        <v>13</v>
      </c>
      <c r="AX37" s="113" t="s">
        <v>77</v>
      </c>
      <c r="AY37" s="96" t="s">
        <v>71</v>
      </c>
      <c r="AZ37" s="96" t="s">
        <v>72</v>
      </c>
      <c r="BA37" s="96" t="s">
        <v>73</v>
      </c>
      <c r="BB37" s="117" t="s">
        <v>13</v>
      </c>
      <c r="BC37" s="103" t="s">
        <v>71</v>
      </c>
      <c r="BD37" s="101" t="s">
        <v>72</v>
      </c>
      <c r="BE37" s="101" t="s">
        <v>73</v>
      </c>
      <c r="BF37" s="232" t="s">
        <v>13</v>
      </c>
      <c r="BG37" s="233"/>
      <c r="BH37" s="233"/>
      <c r="BI37" s="233"/>
      <c r="BJ37" s="233"/>
      <c r="BK37" s="234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</row>
    <row r="38" spans="1:206" s="92" customFormat="1">
      <c r="A38" s="119" t="s">
        <v>2</v>
      </c>
      <c r="B38" s="95"/>
      <c r="C38" s="95"/>
      <c r="D38" s="95"/>
      <c r="E38" s="95">
        <f>SUM(B38:D38)</f>
        <v>0</v>
      </c>
      <c r="F38" s="95"/>
      <c r="G38" s="95">
        <f>B38-J38</f>
        <v>0</v>
      </c>
      <c r="H38" s="95">
        <f t="shared" ref="H38:H48" si="31">B38-S38</f>
        <v>-18</v>
      </c>
      <c r="I38" s="95">
        <f t="shared" ref="I38:I48" si="32">E38-V38</f>
        <v>0</v>
      </c>
      <c r="J38" s="95"/>
      <c r="K38" s="95"/>
      <c r="L38" s="95"/>
      <c r="M38" s="95">
        <f>SUM(J38:L38)</f>
        <v>0</v>
      </c>
      <c r="N38" s="95"/>
      <c r="O38" s="95">
        <f>J38-R38</f>
        <v>-27</v>
      </c>
      <c r="P38" s="95">
        <f t="shared" ref="P38:P48" si="33">J38-AA38</f>
        <v>7</v>
      </c>
      <c r="Q38" s="95">
        <f t="shared" ref="Q38:Q48" si="34">M38-AD38</f>
        <v>-17</v>
      </c>
      <c r="R38" s="99">
        <v>27</v>
      </c>
      <c r="S38" s="99">
        <v>18</v>
      </c>
      <c r="T38" s="99">
        <v>12</v>
      </c>
      <c r="U38" s="99">
        <f>SUM(R38:T38)</f>
        <v>57</v>
      </c>
      <c r="V38" s="102"/>
      <c r="W38" s="174">
        <f>'0405 Monthly'!B31</f>
        <v>11</v>
      </c>
      <c r="X38" s="174">
        <f>'0405 Monthly'!C31</f>
        <v>14</v>
      </c>
      <c r="Y38" s="174">
        <f>'0405 Monthly'!D31</f>
        <v>12</v>
      </c>
      <c r="Z38" s="213">
        <f>SUM(W38:Y38)</f>
        <v>37</v>
      </c>
      <c r="AA38" s="211">
        <f>Z38-AG38</f>
        <v>-7</v>
      </c>
      <c r="AB38" s="110">
        <f t="shared" ref="AB38:AB48" si="35">W38-AP38</f>
        <v>-13</v>
      </c>
      <c r="AC38" s="212">
        <f t="shared" ref="AC38:AC48" si="36">Z38-AS38</f>
        <v>-4</v>
      </c>
      <c r="AD38" s="95">
        <v>17</v>
      </c>
      <c r="AE38" s="95">
        <v>16</v>
      </c>
      <c r="AF38" s="95">
        <v>11</v>
      </c>
      <c r="AG38" s="95">
        <f>SUM(AD38:AF38)</f>
        <v>44</v>
      </c>
      <c r="AH38" s="95">
        <f>AD38-AK38</f>
        <v>-10</v>
      </c>
      <c r="AI38" s="95">
        <f t="shared" ref="AI38:AI48" si="37">AD38-AT38</f>
        <v>-9</v>
      </c>
      <c r="AJ38" s="95">
        <f t="shared" ref="AJ38:AJ48" si="38">AG38-AW38</f>
        <v>0</v>
      </c>
      <c r="AK38" s="99">
        <v>27</v>
      </c>
      <c r="AL38" s="99">
        <v>18</v>
      </c>
      <c r="AM38" s="99">
        <v>12</v>
      </c>
      <c r="AN38" s="99">
        <f>SUM(AK38:AM38)</f>
        <v>57</v>
      </c>
      <c r="AO38" s="102"/>
      <c r="AP38" s="95">
        <v>24</v>
      </c>
      <c r="AQ38" s="95">
        <v>12</v>
      </c>
      <c r="AR38" s="95">
        <v>5</v>
      </c>
      <c r="AS38" s="227">
        <f>SUM(AP38:AR38)</f>
        <v>41</v>
      </c>
      <c r="AT38" s="114">
        <v>26</v>
      </c>
      <c r="AU38" s="114">
        <v>13</v>
      </c>
      <c r="AV38" s="114">
        <v>5</v>
      </c>
      <c r="AW38" s="115">
        <f>SUM(AT38:AV38)</f>
        <v>44</v>
      </c>
      <c r="AX38" s="116" t="e">
        <f>AW38/BL38</f>
        <v>#DIV/0!</v>
      </c>
      <c r="AY38" s="100">
        <v>21</v>
      </c>
      <c r="AZ38" s="100">
        <v>13</v>
      </c>
      <c r="BA38" s="100">
        <v>10</v>
      </c>
      <c r="BB38" s="98">
        <f t="shared" ref="BB38:BB48" si="39">SUM(AY38:BA38)</f>
        <v>44</v>
      </c>
      <c r="BC38" s="95">
        <v>17</v>
      </c>
      <c r="BD38" s="95">
        <v>9</v>
      </c>
      <c r="BE38" s="95">
        <v>7</v>
      </c>
      <c r="BF38" s="238">
        <f t="shared" ref="BF38:BF48" si="40">SUM(BC38:BE38)</f>
        <v>33</v>
      </c>
      <c r="BG38" s="235"/>
      <c r="BH38" s="230"/>
      <c r="BI38" s="230"/>
      <c r="BJ38" s="230"/>
      <c r="BK38" s="236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</row>
    <row r="39" spans="1:206" s="92" customFormat="1">
      <c r="A39" s="119" t="s">
        <v>83</v>
      </c>
      <c r="B39" s="95"/>
      <c r="C39" s="95"/>
      <c r="D39" s="95"/>
      <c r="E39" s="95">
        <f>SUM(B39:D39)</f>
        <v>0</v>
      </c>
      <c r="F39" s="95"/>
      <c r="G39" s="95">
        <f t="shared" ref="G39:G48" si="41">B39-J39</f>
        <v>0</v>
      </c>
      <c r="H39" s="95">
        <f t="shared" si="31"/>
        <v>-29</v>
      </c>
      <c r="I39" s="95">
        <f t="shared" si="32"/>
        <v>0</v>
      </c>
      <c r="J39" s="95"/>
      <c r="K39" s="95"/>
      <c r="L39" s="95"/>
      <c r="M39" s="95">
        <f>SUM(J39:L39)</f>
        <v>0</v>
      </c>
      <c r="N39" s="95"/>
      <c r="O39" s="95">
        <f t="shared" ref="O39:O48" si="42">J39-R39</f>
        <v>-48</v>
      </c>
      <c r="P39" s="95">
        <f t="shared" si="33"/>
        <v>6</v>
      </c>
      <c r="Q39" s="95">
        <f t="shared" si="34"/>
        <v>-36</v>
      </c>
      <c r="R39" s="99">
        <v>48</v>
      </c>
      <c r="S39" s="99">
        <v>29</v>
      </c>
      <c r="T39" s="99">
        <v>13</v>
      </c>
      <c r="U39" s="99">
        <f t="shared" ref="U39:U46" si="43">SUM(R39:T39)</f>
        <v>90</v>
      </c>
      <c r="V39" s="102"/>
      <c r="W39" s="174">
        <f>'0405 Monthly'!B32</f>
        <v>25</v>
      </c>
      <c r="X39" s="174">
        <f>'0405 Monthly'!C32</f>
        <v>23</v>
      </c>
      <c r="Y39" s="174">
        <f>'0405 Monthly'!D32</f>
        <v>17</v>
      </c>
      <c r="Z39" s="213">
        <f t="shared" ref="Z39:Z48" si="44">SUM(W39:Y39)</f>
        <v>65</v>
      </c>
      <c r="AA39" s="211">
        <f t="shared" ref="AA39:AA48" si="45">Z39-AG39</f>
        <v>-6</v>
      </c>
      <c r="AB39" s="110">
        <f t="shared" si="35"/>
        <v>-10</v>
      </c>
      <c r="AC39" s="221">
        <f t="shared" si="36"/>
        <v>-1</v>
      </c>
      <c r="AD39" s="95">
        <v>36</v>
      </c>
      <c r="AE39" s="95">
        <v>25</v>
      </c>
      <c r="AF39" s="95">
        <v>10</v>
      </c>
      <c r="AG39" s="95">
        <f>SUM(AD39:AF39)</f>
        <v>71</v>
      </c>
      <c r="AH39" s="95">
        <f t="shared" ref="AH39:AH48" si="46">AD39-AK39</f>
        <v>-12</v>
      </c>
      <c r="AI39" s="95">
        <f t="shared" si="37"/>
        <v>-1</v>
      </c>
      <c r="AJ39" s="95">
        <f t="shared" si="38"/>
        <v>3</v>
      </c>
      <c r="AK39" s="99">
        <v>48</v>
      </c>
      <c r="AL39" s="99">
        <v>29</v>
      </c>
      <c r="AM39" s="99">
        <v>13</v>
      </c>
      <c r="AN39" s="99">
        <f t="shared" ref="AN39:AN48" si="47">SUM(AK39:AM39)</f>
        <v>90</v>
      </c>
      <c r="AO39" s="102"/>
      <c r="AP39" s="95">
        <v>35</v>
      </c>
      <c r="AQ39" s="95">
        <v>12</v>
      </c>
      <c r="AR39" s="95">
        <v>19</v>
      </c>
      <c r="AS39" s="227">
        <f t="shared" ref="AS39:AS48" si="48">SUM(AP39:AR39)</f>
        <v>66</v>
      </c>
      <c r="AT39" s="114">
        <v>37</v>
      </c>
      <c r="AU39" s="114">
        <v>13</v>
      </c>
      <c r="AV39" s="114">
        <v>18</v>
      </c>
      <c r="AW39" s="115">
        <f t="shared" ref="AW39:AW48" si="49">SUM(AT39:AV39)</f>
        <v>68</v>
      </c>
      <c r="AX39" s="116" t="e">
        <f t="shared" ref="AX39:AX48" si="50">AW39/BL39</f>
        <v>#DIV/0!</v>
      </c>
      <c r="AY39" s="100">
        <v>47</v>
      </c>
      <c r="AZ39" s="100">
        <v>16</v>
      </c>
      <c r="BA39" s="100">
        <v>24</v>
      </c>
      <c r="BB39" s="98">
        <f t="shared" si="39"/>
        <v>87</v>
      </c>
      <c r="BC39" s="95">
        <v>32</v>
      </c>
      <c r="BD39" s="95">
        <v>20</v>
      </c>
      <c r="BE39" s="95">
        <v>19</v>
      </c>
      <c r="BF39" s="238">
        <f t="shared" si="40"/>
        <v>71</v>
      </c>
      <c r="BG39" s="235"/>
      <c r="BH39" s="230"/>
      <c r="BI39" s="230"/>
      <c r="BJ39" s="230"/>
      <c r="BK39" s="236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</row>
    <row r="40" spans="1:206" s="92" customFormat="1">
      <c r="A40" s="119" t="s">
        <v>4</v>
      </c>
      <c r="B40" s="95"/>
      <c r="C40" s="95"/>
      <c r="D40" s="95"/>
      <c r="E40" s="95">
        <f t="shared" ref="E40:E46" si="51">SUM(B40:D40)</f>
        <v>0</v>
      </c>
      <c r="F40" s="95"/>
      <c r="G40" s="95">
        <f t="shared" si="41"/>
        <v>0</v>
      </c>
      <c r="H40" s="95">
        <f t="shared" si="31"/>
        <v>-16</v>
      </c>
      <c r="I40" s="95">
        <f t="shared" si="32"/>
        <v>0</v>
      </c>
      <c r="J40" s="95"/>
      <c r="K40" s="95"/>
      <c r="L40" s="95"/>
      <c r="M40" s="95">
        <f t="shared" ref="M40:M46" si="52">SUM(J40:L40)</f>
        <v>0</v>
      </c>
      <c r="N40" s="95"/>
      <c r="O40" s="95">
        <f t="shared" si="42"/>
        <v>-29</v>
      </c>
      <c r="P40" s="95">
        <f t="shared" si="33"/>
        <v>2</v>
      </c>
      <c r="Q40" s="95">
        <f t="shared" si="34"/>
        <v>-27</v>
      </c>
      <c r="R40" s="99">
        <v>29</v>
      </c>
      <c r="S40" s="99">
        <v>16</v>
      </c>
      <c r="T40" s="99">
        <v>24</v>
      </c>
      <c r="U40" s="99">
        <f t="shared" si="43"/>
        <v>69</v>
      </c>
      <c r="V40" s="102"/>
      <c r="W40" s="174">
        <f>'0405 Monthly'!B33</f>
        <v>20</v>
      </c>
      <c r="X40" s="174">
        <f>'0405 Monthly'!C33</f>
        <v>15</v>
      </c>
      <c r="Y40" s="174">
        <f>'0405 Monthly'!D33</f>
        <v>28</v>
      </c>
      <c r="Z40" s="213">
        <f t="shared" si="44"/>
        <v>63</v>
      </c>
      <c r="AA40" s="211">
        <f t="shared" si="45"/>
        <v>-2</v>
      </c>
      <c r="AB40" s="110">
        <f t="shared" si="35"/>
        <v>-4</v>
      </c>
      <c r="AC40" s="212">
        <f t="shared" si="36"/>
        <v>-7</v>
      </c>
      <c r="AD40" s="95">
        <v>27</v>
      </c>
      <c r="AE40" s="95">
        <v>16</v>
      </c>
      <c r="AF40" s="95">
        <v>22</v>
      </c>
      <c r="AG40" s="95">
        <f t="shared" ref="AG40:AG48" si="53">SUM(AD40:AF40)</f>
        <v>65</v>
      </c>
      <c r="AH40" s="95">
        <f t="shared" si="46"/>
        <v>-2</v>
      </c>
      <c r="AI40" s="95">
        <f t="shared" si="37"/>
        <v>3</v>
      </c>
      <c r="AJ40" s="95">
        <f t="shared" si="38"/>
        <v>-7</v>
      </c>
      <c r="AK40" s="99">
        <v>29</v>
      </c>
      <c r="AL40" s="99">
        <v>16</v>
      </c>
      <c r="AM40" s="99">
        <v>24</v>
      </c>
      <c r="AN40" s="99">
        <f t="shared" si="47"/>
        <v>69</v>
      </c>
      <c r="AO40" s="102"/>
      <c r="AP40" s="95">
        <v>24</v>
      </c>
      <c r="AQ40" s="95">
        <v>27</v>
      </c>
      <c r="AR40" s="95">
        <v>19</v>
      </c>
      <c r="AS40" s="227">
        <f t="shared" si="48"/>
        <v>70</v>
      </c>
      <c r="AT40" s="114">
        <v>24</v>
      </c>
      <c r="AU40" s="114">
        <v>29</v>
      </c>
      <c r="AV40" s="114">
        <v>19</v>
      </c>
      <c r="AW40" s="115">
        <f t="shared" si="49"/>
        <v>72</v>
      </c>
      <c r="AX40" s="116" t="e">
        <f t="shared" si="50"/>
        <v>#DIV/0!</v>
      </c>
      <c r="AY40" s="100">
        <v>25</v>
      </c>
      <c r="AZ40" s="100">
        <v>31</v>
      </c>
      <c r="BA40" s="100">
        <v>23</v>
      </c>
      <c r="BB40" s="98">
        <f t="shared" si="39"/>
        <v>79</v>
      </c>
      <c r="BC40" s="95">
        <v>42</v>
      </c>
      <c r="BD40" s="95">
        <v>22</v>
      </c>
      <c r="BE40" s="95">
        <v>6</v>
      </c>
      <c r="BF40" s="238">
        <f t="shared" si="40"/>
        <v>70</v>
      </c>
      <c r="BG40" s="235"/>
      <c r="BH40" s="230"/>
      <c r="BI40" s="230"/>
      <c r="BJ40" s="230"/>
      <c r="BK40" s="236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</row>
    <row r="41" spans="1:206" s="92" customFormat="1">
      <c r="A41" s="119" t="s">
        <v>5</v>
      </c>
      <c r="B41" s="95"/>
      <c r="C41" s="95"/>
      <c r="D41" s="95"/>
      <c r="E41" s="95">
        <f t="shared" si="51"/>
        <v>0</v>
      </c>
      <c r="F41" s="95"/>
      <c r="G41" s="95">
        <f t="shared" si="41"/>
        <v>0</v>
      </c>
      <c r="H41" s="95">
        <f t="shared" si="31"/>
        <v>-22</v>
      </c>
      <c r="I41" s="95">
        <f t="shared" si="32"/>
        <v>0</v>
      </c>
      <c r="J41" s="95"/>
      <c r="K41" s="95"/>
      <c r="L41" s="95"/>
      <c r="M41" s="95">
        <f t="shared" si="52"/>
        <v>0</v>
      </c>
      <c r="N41" s="95"/>
      <c r="O41" s="95">
        <f t="shared" si="42"/>
        <v>-40</v>
      </c>
      <c r="P41" s="95">
        <f t="shared" si="33"/>
        <v>1</v>
      </c>
      <c r="Q41" s="95">
        <f t="shared" si="34"/>
        <v>-30</v>
      </c>
      <c r="R41" s="99">
        <v>40</v>
      </c>
      <c r="S41" s="99">
        <v>22</v>
      </c>
      <c r="T41" s="99">
        <v>11</v>
      </c>
      <c r="U41" s="99">
        <f t="shared" si="43"/>
        <v>73</v>
      </c>
      <c r="V41" s="102"/>
      <c r="W41" s="174">
        <f>'0405 Monthly'!B34</f>
        <v>27</v>
      </c>
      <c r="X41" s="174">
        <f>'0405 Monthly'!C34</f>
        <v>19</v>
      </c>
      <c r="Y41" s="174">
        <f>'0405 Monthly'!D34</f>
        <v>13</v>
      </c>
      <c r="Z41" s="213">
        <f t="shared" si="44"/>
        <v>59</v>
      </c>
      <c r="AA41" s="211">
        <f t="shared" si="45"/>
        <v>-1</v>
      </c>
      <c r="AB41" s="110">
        <f t="shared" si="35"/>
        <v>3</v>
      </c>
      <c r="AC41" s="213">
        <f t="shared" si="36"/>
        <v>13</v>
      </c>
      <c r="AD41" s="95">
        <v>30</v>
      </c>
      <c r="AE41" s="95">
        <v>19</v>
      </c>
      <c r="AF41" s="95">
        <v>11</v>
      </c>
      <c r="AG41" s="95">
        <f t="shared" si="53"/>
        <v>60</v>
      </c>
      <c r="AH41" s="95">
        <f t="shared" si="46"/>
        <v>-10</v>
      </c>
      <c r="AI41" s="95">
        <f t="shared" si="37"/>
        <v>6</v>
      </c>
      <c r="AJ41" s="95">
        <f t="shared" si="38"/>
        <v>14</v>
      </c>
      <c r="AK41" s="99">
        <v>40</v>
      </c>
      <c r="AL41" s="99">
        <v>22</v>
      </c>
      <c r="AM41" s="99">
        <v>11</v>
      </c>
      <c r="AN41" s="99">
        <f t="shared" si="47"/>
        <v>73</v>
      </c>
      <c r="AO41" s="102"/>
      <c r="AP41" s="95">
        <v>24</v>
      </c>
      <c r="AQ41" s="95">
        <v>11</v>
      </c>
      <c r="AR41" s="95">
        <v>11</v>
      </c>
      <c r="AS41" s="227">
        <f t="shared" si="48"/>
        <v>46</v>
      </c>
      <c r="AT41" s="114">
        <v>24</v>
      </c>
      <c r="AU41" s="114">
        <v>11</v>
      </c>
      <c r="AV41" s="114">
        <v>11</v>
      </c>
      <c r="AW41" s="115">
        <f t="shared" si="49"/>
        <v>46</v>
      </c>
      <c r="AX41" s="116" t="e">
        <f t="shared" si="50"/>
        <v>#DIV/0!</v>
      </c>
      <c r="AY41" s="100">
        <v>22</v>
      </c>
      <c r="AZ41" s="100">
        <v>14</v>
      </c>
      <c r="BA41" s="100">
        <v>16</v>
      </c>
      <c r="BB41" s="98">
        <f t="shared" si="39"/>
        <v>52</v>
      </c>
      <c r="BC41" s="95">
        <v>19</v>
      </c>
      <c r="BD41" s="95">
        <v>15</v>
      </c>
      <c r="BE41" s="95">
        <v>14</v>
      </c>
      <c r="BF41" s="238">
        <f t="shared" si="40"/>
        <v>48</v>
      </c>
      <c r="BG41" s="235"/>
      <c r="BH41" s="230"/>
      <c r="BI41" s="230"/>
      <c r="BJ41" s="230"/>
      <c r="BK41" s="236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</row>
    <row r="42" spans="1:206" s="92" customFormat="1">
      <c r="A42" s="119" t="s">
        <v>6</v>
      </c>
      <c r="B42" s="95"/>
      <c r="C42" s="95"/>
      <c r="D42" s="95"/>
      <c r="E42" s="95">
        <f t="shared" si="51"/>
        <v>0</v>
      </c>
      <c r="F42" s="95"/>
      <c r="G42" s="95">
        <f t="shared" si="41"/>
        <v>0</v>
      </c>
      <c r="H42" s="95">
        <f t="shared" si="31"/>
        <v>-21</v>
      </c>
      <c r="I42" s="95">
        <f t="shared" si="32"/>
        <v>0</v>
      </c>
      <c r="J42" s="95"/>
      <c r="K42" s="95"/>
      <c r="L42" s="95"/>
      <c r="M42" s="95">
        <f t="shared" si="52"/>
        <v>0</v>
      </c>
      <c r="N42" s="95"/>
      <c r="O42" s="95">
        <f t="shared" si="42"/>
        <v>-60</v>
      </c>
      <c r="P42" s="95">
        <f t="shared" si="33"/>
        <v>10</v>
      </c>
      <c r="Q42" s="95">
        <f t="shared" si="34"/>
        <v>-43</v>
      </c>
      <c r="R42" s="99">
        <v>60</v>
      </c>
      <c r="S42" s="99">
        <v>21</v>
      </c>
      <c r="T42" s="99">
        <v>20</v>
      </c>
      <c r="U42" s="99">
        <f t="shared" si="43"/>
        <v>101</v>
      </c>
      <c r="V42" s="102"/>
      <c r="W42" s="174">
        <f>'0405 Monthly'!B35</f>
        <v>33</v>
      </c>
      <c r="X42" s="174">
        <f>'0405 Monthly'!C35</f>
        <v>19</v>
      </c>
      <c r="Y42" s="174">
        <f>'0405 Monthly'!D35</f>
        <v>18</v>
      </c>
      <c r="Z42" s="213">
        <f t="shared" si="44"/>
        <v>70</v>
      </c>
      <c r="AA42" s="211">
        <f t="shared" si="45"/>
        <v>-10</v>
      </c>
      <c r="AB42" s="110">
        <f t="shared" si="35"/>
        <v>8</v>
      </c>
      <c r="AC42" s="213">
        <f t="shared" si="36"/>
        <v>13</v>
      </c>
      <c r="AD42" s="95">
        <v>43</v>
      </c>
      <c r="AE42" s="95">
        <v>19</v>
      </c>
      <c r="AF42" s="95">
        <v>18</v>
      </c>
      <c r="AG42" s="95">
        <f t="shared" si="53"/>
        <v>80</v>
      </c>
      <c r="AH42" s="95">
        <f t="shared" si="46"/>
        <v>-17</v>
      </c>
      <c r="AI42" s="95">
        <f t="shared" si="37"/>
        <v>18</v>
      </c>
      <c r="AJ42" s="95">
        <f t="shared" si="38"/>
        <v>23</v>
      </c>
      <c r="AK42" s="99">
        <v>60</v>
      </c>
      <c r="AL42" s="99">
        <v>21</v>
      </c>
      <c r="AM42" s="99">
        <v>20</v>
      </c>
      <c r="AN42" s="99">
        <f t="shared" si="47"/>
        <v>101</v>
      </c>
      <c r="AO42" s="102"/>
      <c r="AP42" s="95">
        <v>25</v>
      </c>
      <c r="AQ42" s="95">
        <v>22</v>
      </c>
      <c r="AR42" s="95">
        <v>10</v>
      </c>
      <c r="AS42" s="227">
        <f t="shared" si="48"/>
        <v>57</v>
      </c>
      <c r="AT42" s="114">
        <v>25</v>
      </c>
      <c r="AU42" s="114">
        <v>22</v>
      </c>
      <c r="AV42" s="114">
        <v>10</v>
      </c>
      <c r="AW42" s="115">
        <f t="shared" si="49"/>
        <v>57</v>
      </c>
      <c r="AX42" s="116" t="e">
        <f t="shared" si="50"/>
        <v>#DIV/0!</v>
      </c>
      <c r="AY42" s="100">
        <v>29</v>
      </c>
      <c r="AZ42" s="100">
        <v>23</v>
      </c>
      <c r="BA42" s="100">
        <v>14</v>
      </c>
      <c r="BB42" s="98">
        <f t="shared" si="39"/>
        <v>66</v>
      </c>
      <c r="BC42" s="95">
        <v>34</v>
      </c>
      <c r="BD42" s="95">
        <v>12</v>
      </c>
      <c r="BE42" s="95">
        <v>21</v>
      </c>
      <c r="BF42" s="238">
        <f t="shared" si="40"/>
        <v>67</v>
      </c>
      <c r="BG42" s="235"/>
      <c r="BH42" s="230"/>
      <c r="BI42" s="230"/>
      <c r="BJ42" s="230"/>
      <c r="BK42" s="236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</row>
    <row r="43" spans="1:206" s="92" customFormat="1">
      <c r="A43" s="119" t="s">
        <v>7</v>
      </c>
      <c r="B43" s="95"/>
      <c r="C43" s="95"/>
      <c r="D43" s="95"/>
      <c r="E43" s="95">
        <f t="shared" si="51"/>
        <v>0</v>
      </c>
      <c r="F43" s="95"/>
      <c r="G43" s="95">
        <f t="shared" si="41"/>
        <v>0</v>
      </c>
      <c r="H43" s="95">
        <f t="shared" si="31"/>
        <v>-8</v>
      </c>
      <c r="I43" s="95">
        <f t="shared" si="32"/>
        <v>0</v>
      </c>
      <c r="J43" s="95"/>
      <c r="K43" s="95"/>
      <c r="L43" s="95"/>
      <c r="M43" s="95">
        <f t="shared" si="52"/>
        <v>0</v>
      </c>
      <c r="N43" s="95"/>
      <c r="O43" s="95">
        <f t="shared" si="42"/>
        <v>-23</v>
      </c>
      <c r="P43" s="95">
        <f t="shared" si="33"/>
        <v>2</v>
      </c>
      <c r="Q43" s="95">
        <f t="shared" si="34"/>
        <v>-22</v>
      </c>
      <c r="R43" s="99">
        <v>23</v>
      </c>
      <c r="S43" s="99">
        <v>8</v>
      </c>
      <c r="T43" s="99">
        <v>2</v>
      </c>
      <c r="U43" s="99">
        <f t="shared" si="43"/>
        <v>33</v>
      </c>
      <c r="V43" s="102"/>
      <c r="W43" s="174">
        <f>'0405 Monthly'!B36</f>
        <v>16</v>
      </c>
      <c r="X43" s="174">
        <f>'0405 Monthly'!C36</f>
        <v>9</v>
      </c>
      <c r="Y43" s="174">
        <f>'0405 Monthly'!D36</f>
        <v>6</v>
      </c>
      <c r="Z43" s="213">
        <f t="shared" si="44"/>
        <v>31</v>
      </c>
      <c r="AA43" s="211">
        <f t="shared" si="45"/>
        <v>-2</v>
      </c>
      <c r="AB43" s="110">
        <f t="shared" si="35"/>
        <v>7</v>
      </c>
      <c r="AC43" s="213">
        <f t="shared" si="36"/>
        <v>9</v>
      </c>
      <c r="AD43" s="95">
        <v>22</v>
      </c>
      <c r="AE43" s="95">
        <v>8</v>
      </c>
      <c r="AF43" s="95">
        <v>3</v>
      </c>
      <c r="AG43" s="95">
        <f t="shared" si="53"/>
        <v>33</v>
      </c>
      <c r="AH43" s="95">
        <f t="shared" si="46"/>
        <v>-1</v>
      </c>
      <c r="AI43" s="95">
        <f t="shared" si="37"/>
        <v>13</v>
      </c>
      <c r="AJ43" s="95">
        <f t="shared" si="38"/>
        <v>11</v>
      </c>
      <c r="AK43" s="99">
        <v>23</v>
      </c>
      <c r="AL43" s="99">
        <v>8</v>
      </c>
      <c r="AM43" s="99">
        <v>2</v>
      </c>
      <c r="AN43" s="99">
        <f t="shared" si="47"/>
        <v>33</v>
      </c>
      <c r="AO43" s="102"/>
      <c r="AP43" s="95">
        <v>9</v>
      </c>
      <c r="AQ43" s="95">
        <v>4</v>
      </c>
      <c r="AR43" s="95">
        <v>9</v>
      </c>
      <c r="AS43" s="227">
        <f t="shared" si="48"/>
        <v>22</v>
      </c>
      <c r="AT43" s="114">
        <v>9</v>
      </c>
      <c r="AU43" s="114">
        <v>4</v>
      </c>
      <c r="AV43" s="114">
        <v>9</v>
      </c>
      <c r="AW43" s="115">
        <f t="shared" si="49"/>
        <v>22</v>
      </c>
      <c r="AX43" s="116" t="e">
        <f t="shared" si="50"/>
        <v>#DIV/0!</v>
      </c>
      <c r="AY43" s="100">
        <v>24</v>
      </c>
      <c r="AZ43" s="100">
        <v>6</v>
      </c>
      <c r="BA43" s="100">
        <v>13</v>
      </c>
      <c r="BB43" s="98">
        <f t="shared" si="39"/>
        <v>43</v>
      </c>
      <c r="BC43" s="95">
        <v>11</v>
      </c>
      <c r="BD43" s="95">
        <v>12</v>
      </c>
      <c r="BE43" s="95">
        <v>7</v>
      </c>
      <c r="BF43" s="238">
        <f t="shared" si="40"/>
        <v>30</v>
      </c>
      <c r="BG43" s="235"/>
      <c r="BH43" s="230"/>
      <c r="BI43" s="230"/>
      <c r="BJ43" s="230"/>
      <c r="BK43" s="236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</row>
    <row r="44" spans="1:206" s="92" customFormat="1">
      <c r="A44" s="119" t="s">
        <v>8</v>
      </c>
      <c r="B44" s="95"/>
      <c r="C44" s="95"/>
      <c r="D44" s="95"/>
      <c r="E44" s="95">
        <f t="shared" si="51"/>
        <v>0</v>
      </c>
      <c r="F44" s="95"/>
      <c r="G44" s="95">
        <f t="shared" si="41"/>
        <v>0</v>
      </c>
      <c r="H44" s="95">
        <f t="shared" si="31"/>
        <v>-47</v>
      </c>
      <c r="I44" s="95">
        <f t="shared" si="32"/>
        <v>0</v>
      </c>
      <c r="J44" s="95"/>
      <c r="K44" s="95"/>
      <c r="L44" s="95"/>
      <c r="M44" s="95">
        <f t="shared" si="52"/>
        <v>0</v>
      </c>
      <c r="N44" s="95"/>
      <c r="O44" s="95">
        <f t="shared" si="42"/>
        <v>-110</v>
      </c>
      <c r="P44" s="95">
        <f t="shared" si="33"/>
        <v>24</v>
      </c>
      <c r="Q44" s="95">
        <f t="shared" si="34"/>
        <v>-100</v>
      </c>
      <c r="R44" s="99">
        <v>110</v>
      </c>
      <c r="S44" s="99">
        <v>47</v>
      </c>
      <c r="T44" s="99">
        <v>54</v>
      </c>
      <c r="U44" s="99">
        <f t="shared" si="43"/>
        <v>211</v>
      </c>
      <c r="V44" s="102"/>
      <c r="W44" s="174">
        <f>'0405 Monthly'!B37</f>
        <v>62</v>
      </c>
      <c r="X44" s="174">
        <f>'0405 Monthly'!C37</f>
        <v>55</v>
      </c>
      <c r="Y44" s="174">
        <f>'0405 Monthly'!D37</f>
        <v>59</v>
      </c>
      <c r="Z44" s="213">
        <f t="shared" si="44"/>
        <v>176</v>
      </c>
      <c r="AA44" s="211">
        <f t="shared" si="45"/>
        <v>-24</v>
      </c>
      <c r="AB44" s="110">
        <f t="shared" si="35"/>
        <v>-5</v>
      </c>
      <c r="AC44" s="213">
        <f t="shared" si="36"/>
        <v>7</v>
      </c>
      <c r="AD44" s="95">
        <v>100</v>
      </c>
      <c r="AE44" s="95">
        <v>45</v>
      </c>
      <c r="AF44" s="95">
        <v>55</v>
      </c>
      <c r="AG44" s="95">
        <f t="shared" si="53"/>
        <v>200</v>
      </c>
      <c r="AH44" s="95">
        <f t="shared" si="46"/>
        <v>-10</v>
      </c>
      <c r="AI44" s="95">
        <f t="shared" si="37"/>
        <v>28</v>
      </c>
      <c r="AJ44" s="95">
        <f t="shared" si="38"/>
        <v>26</v>
      </c>
      <c r="AK44" s="99">
        <v>110</v>
      </c>
      <c r="AL44" s="99">
        <v>47</v>
      </c>
      <c r="AM44" s="99">
        <v>54</v>
      </c>
      <c r="AN44" s="99">
        <f t="shared" si="47"/>
        <v>211</v>
      </c>
      <c r="AO44" s="102"/>
      <c r="AP44" s="95">
        <v>67</v>
      </c>
      <c r="AQ44" s="95">
        <v>60</v>
      </c>
      <c r="AR44" s="95">
        <v>42</v>
      </c>
      <c r="AS44" s="227">
        <f t="shared" si="48"/>
        <v>169</v>
      </c>
      <c r="AT44" s="114">
        <v>72</v>
      </c>
      <c r="AU44" s="114">
        <v>60</v>
      </c>
      <c r="AV44" s="114">
        <v>42</v>
      </c>
      <c r="AW44" s="115">
        <f t="shared" si="49"/>
        <v>174</v>
      </c>
      <c r="AX44" s="116" t="e">
        <f t="shared" si="50"/>
        <v>#DIV/0!</v>
      </c>
      <c r="AY44" s="100">
        <v>94</v>
      </c>
      <c r="AZ44" s="100">
        <v>67</v>
      </c>
      <c r="BA44" s="100">
        <v>61</v>
      </c>
      <c r="BB44" s="98">
        <f t="shared" si="39"/>
        <v>222</v>
      </c>
      <c r="BC44" s="95">
        <v>88</v>
      </c>
      <c r="BD44" s="95">
        <v>54</v>
      </c>
      <c r="BE44" s="95">
        <v>46</v>
      </c>
      <c r="BF44" s="238">
        <f t="shared" si="40"/>
        <v>188</v>
      </c>
      <c r="BG44" s="235"/>
      <c r="BH44" s="230"/>
      <c r="BI44" s="230"/>
      <c r="BJ44" s="230"/>
      <c r="BK44" s="236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</row>
    <row r="45" spans="1:206" s="92" customFormat="1">
      <c r="A45" s="119" t="s">
        <v>9</v>
      </c>
      <c r="B45" s="95"/>
      <c r="C45" s="95"/>
      <c r="D45" s="95"/>
      <c r="E45" s="95">
        <f t="shared" si="51"/>
        <v>0</v>
      </c>
      <c r="F45" s="95"/>
      <c r="G45" s="95">
        <f t="shared" si="41"/>
        <v>0</v>
      </c>
      <c r="H45" s="95">
        <f t="shared" si="31"/>
        <v>-31</v>
      </c>
      <c r="I45" s="95">
        <f t="shared" si="32"/>
        <v>0</v>
      </c>
      <c r="J45" s="95"/>
      <c r="K45" s="95"/>
      <c r="L45" s="95"/>
      <c r="M45" s="95">
        <f t="shared" si="52"/>
        <v>0</v>
      </c>
      <c r="N45" s="95"/>
      <c r="O45" s="95">
        <f t="shared" si="42"/>
        <v>-55</v>
      </c>
      <c r="P45" s="95">
        <f t="shared" si="33"/>
        <v>9</v>
      </c>
      <c r="Q45" s="95">
        <f t="shared" si="34"/>
        <v>-51</v>
      </c>
      <c r="R45" s="99">
        <v>55</v>
      </c>
      <c r="S45" s="99">
        <v>31</v>
      </c>
      <c r="T45" s="99">
        <v>19</v>
      </c>
      <c r="U45" s="99">
        <f t="shared" si="43"/>
        <v>105</v>
      </c>
      <c r="V45" s="102"/>
      <c r="W45" s="174">
        <f>'0405 Monthly'!B38</f>
        <v>28</v>
      </c>
      <c r="X45" s="174">
        <f>'0405 Monthly'!C38</f>
        <v>28</v>
      </c>
      <c r="Y45" s="174">
        <f>'0405 Monthly'!D38</f>
        <v>37</v>
      </c>
      <c r="Z45" s="213">
        <f t="shared" si="44"/>
        <v>93</v>
      </c>
      <c r="AA45" s="211">
        <f t="shared" si="45"/>
        <v>-9</v>
      </c>
      <c r="AB45" s="110">
        <f t="shared" si="35"/>
        <v>-16</v>
      </c>
      <c r="AC45" s="213">
        <f t="shared" si="36"/>
        <v>4</v>
      </c>
      <c r="AD45" s="95">
        <v>51</v>
      </c>
      <c r="AE45" s="95">
        <v>30</v>
      </c>
      <c r="AF45" s="95">
        <v>21</v>
      </c>
      <c r="AG45" s="95">
        <f t="shared" si="53"/>
        <v>102</v>
      </c>
      <c r="AH45" s="95">
        <f t="shared" si="46"/>
        <v>-4</v>
      </c>
      <c r="AI45" s="95">
        <f t="shared" si="37"/>
        <v>5</v>
      </c>
      <c r="AJ45" s="95">
        <f t="shared" si="38"/>
        <v>9</v>
      </c>
      <c r="AK45" s="99">
        <v>55</v>
      </c>
      <c r="AL45" s="99">
        <v>31</v>
      </c>
      <c r="AM45" s="99">
        <v>19</v>
      </c>
      <c r="AN45" s="99">
        <f t="shared" si="47"/>
        <v>105</v>
      </c>
      <c r="AO45" s="102"/>
      <c r="AP45" s="95">
        <v>44</v>
      </c>
      <c r="AQ45" s="95">
        <v>22</v>
      </c>
      <c r="AR45" s="95">
        <v>23</v>
      </c>
      <c r="AS45" s="227">
        <f t="shared" si="48"/>
        <v>89</v>
      </c>
      <c r="AT45" s="114">
        <v>46</v>
      </c>
      <c r="AU45" s="114">
        <v>24</v>
      </c>
      <c r="AV45" s="114">
        <v>23</v>
      </c>
      <c r="AW45" s="125">
        <f t="shared" si="49"/>
        <v>93</v>
      </c>
      <c r="AX45" s="116" t="e">
        <f t="shared" si="50"/>
        <v>#DIV/0!</v>
      </c>
      <c r="AY45" s="100">
        <v>55</v>
      </c>
      <c r="AZ45" s="100">
        <v>28</v>
      </c>
      <c r="BA45" s="100">
        <v>30</v>
      </c>
      <c r="BB45" s="118">
        <f t="shared" si="39"/>
        <v>113</v>
      </c>
      <c r="BC45" s="95">
        <v>43</v>
      </c>
      <c r="BD45" s="95">
        <v>31</v>
      </c>
      <c r="BE45" s="95">
        <v>26</v>
      </c>
      <c r="BF45" s="238">
        <f t="shared" si="40"/>
        <v>100</v>
      </c>
      <c r="BG45" s="235"/>
      <c r="BH45" s="230"/>
      <c r="BI45" s="230"/>
      <c r="BJ45" s="230"/>
      <c r="BK45" s="236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</row>
    <row r="46" spans="1:206" s="92" customFormat="1">
      <c r="A46" s="119" t="s">
        <v>10</v>
      </c>
      <c r="B46" s="95"/>
      <c r="C46" s="95"/>
      <c r="D46" s="95"/>
      <c r="E46" s="95">
        <f t="shared" si="51"/>
        <v>0</v>
      </c>
      <c r="F46" s="95"/>
      <c r="G46" s="95">
        <f t="shared" si="41"/>
        <v>0</v>
      </c>
      <c r="H46" s="95">
        <f t="shared" si="31"/>
        <v>-37</v>
      </c>
      <c r="I46" s="95">
        <f t="shared" si="32"/>
        <v>0</v>
      </c>
      <c r="J46" s="95"/>
      <c r="K46" s="95"/>
      <c r="L46" s="95"/>
      <c r="M46" s="95">
        <f t="shared" si="52"/>
        <v>0</v>
      </c>
      <c r="N46" s="95"/>
      <c r="O46" s="95">
        <f t="shared" si="42"/>
        <v>-41</v>
      </c>
      <c r="P46" s="95">
        <f t="shared" si="33"/>
        <v>9</v>
      </c>
      <c r="Q46" s="95">
        <f t="shared" si="34"/>
        <v>-27</v>
      </c>
      <c r="R46" s="99">
        <v>41</v>
      </c>
      <c r="S46" s="99">
        <v>37</v>
      </c>
      <c r="T46" s="99">
        <v>14</v>
      </c>
      <c r="U46" s="99">
        <f t="shared" si="43"/>
        <v>92</v>
      </c>
      <c r="V46" s="102"/>
      <c r="W46" s="174">
        <f>'0405 Monthly'!B39</f>
        <v>21</v>
      </c>
      <c r="X46" s="174">
        <f>'0405 Monthly'!C39</f>
        <v>27</v>
      </c>
      <c r="Y46" s="174">
        <f>'0405 Monthly'!D39</f>
        <v>17</v>
      </c>
      <c r="Z46" s="213">
        <f t="shared" si="44"/>
        <v>65</v>
      </c>
      <c r="AA46" s="211">
        <f t="shared" si="45"/>
        <v>-9</v>
      </c>
      <c r="AB46" s="110">
        <f t="shared" si="35"/>
        <v>-28</v>
      </c>
      <c r="AC46" s="212">
        <f t="shared" si="36"/>
        <v>-11</v>
      </c>
      <c r="AD46" s="95">
        <v>27</v>
      </c>
      <c r="AE46" s="95">
        <v>35</v>
      </c>
      <c r="AF46" s="95">
        <v>12</v>
      </c>
      <c r="AG46" s="95">
        <f t="shared" si="53"/>
        <v>74</v>
      </c>
      <c r="AH46" s="95">
        <f t="shared" si="46"/>
        <v>-14</v>
      </c>
      <c r="AI46" s="95">
        <f t="shared" si="37"/>
        <v>-23</v>
      </c>
      <c r="AJ46" s="95">
        <f t="shared" si="38"/>
        <v>-2</v>
      </c>
      <c r="AK46" s="99">
        <v>41</v>
      </c>
      <c r="AL46" s="99">
        <v>37</v>
      </c>
      <c r="AM46" s="99">
        <v>14</v>
      </c>
      <c r="AN46" s="99">
        <f t="shared" si="47"/>
        <v>92</v>
      </c>
      <c r="AO46" s="102"/>
      <c r="AP46" s="95">
        <v>49</v>
      </c>
      <c r="AQ46" s="95">
        <v>15</v>
      </c>
      <c r="AR46" s="95">
        <v>12</v>
      </c>
      <c r="AS46" s="227">
        <f t="shared" si="48"/>
        <v>76</v>
      </c>
      <c r="AT46" s="114">
        <v>50</v>
      </c>
      <c r="AU46" s="114">
        <v>14</v>
      </c>
      <c r="AV46" s="114">
        <v>12</v>
      </c>
      <c r="AW46" s="125">
        <f t="shared" si="49"/>
        <v>76</v>
      </c>
      <c r="AX46" s="116" t="e">
        <f t="shared" si="50"/>
        <v>#DIV/0!</v>
      </c>
      <c r="AY46" s="100">
        <v>56</v>
      </c>
      <c r="AZ46" s="100">
        <v>14</v>
      </c>
      <c r="BA46" s="100">
        <v>14</v>
      </c>
      <c r="BB46" s="118">
        <f t="shared" si="39"/>
        <v>84</v>
      </c>
      <c r="BC46" s="95">
        <v>22</v>
      </c>
      <c r="BD46" s="95">
        <v>14</v>
      </c>
      <c r="BE46" s="95">
        <v>14</v>
      </c>
      <c r="BF46" s="238">
        <f t="shared" si="40"/>
        <v>50</v>
      </c>
      <c r="BG46" s="235"/>
      <c r="BH46" s="230"/>
      <c r="BI46" s="230"/>
      <c r="BJ46" s="230"/>
      <c r="BK46" s="23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</row>
    <row r="47" spans="1:206" s="92" customFormat="1">
      <c r="A47" s="119" t="s">
        <v>11</v>
      </c>
      <c r="B47" s="95"/>
      <c r="C47" s="95"/>
      <c r="D47" s="95"/>
      <c r="E47" s="95">
        <f>SUM(B47:D47)</f>
        <v>0</v>
      </c>
      <c r="F47" s="95"/>
      <c r="G47" s="95">
        <f t="shared" si="41"/>
        <v>0</v>
      </c>
      <c r="H47" s="95">
        <f t="shared" si="31"/>
        <v>-31</v>
      </c>
      <c r="I47" s="95">
        <f t="shared" si="32"/>
        <v>0</v>
      </c>
      <c r="J47" s="95"/>
      <c r="K47" s="95"/>
      <c r="L47" s="95"/>
      <c r="M47" s="95">
        <f>SUM(J47:L47)</f>
        <v>0</v>
      </c>
      <c r="N47" s="95"/>
      <c r="O47" s="95">
        <f t="shared" si="42"/>
        <v>-53</v>
      </c>
      <c r="P47" s="95">
        <f t="shared" si="33"/>
        <v>41</v>
      </c>
      <c r="Q47" s="95">
        <f t="shared" si="34"/>
        <v>-37</v>
      </c>
      <c r="R47" s="99">
        <v>53</v>
      </c>
      <c r="S47" s="99">
        <v>31</v>
      </c>
      <c r="T47" s="99">
        <v>20</v>
      </c>
      <c r="U47" s="99">
        <f>SUM(R47:T47)</f>
        <v>104</v>
      </c>
      <c r="V47" s="102"/>
      <c r="W47" s="174">
        <f>'0405 Monthly'!B40</f>
        <v>25</v>
      </c>
      <c r="X47" s="174">
        <f>'0405 Monthly'!C40</f>
        <v>11</v>
      </c>
      <c r="Y47" s="174">
        <f>'0405 Monthly'!D40</f>
        <v>11</v>
      </c>
      <c r="Z47" s="213">
        <f t="shared" si="44"/>
        <v>47</v>
      </c>
      <c r="AA47" s="211">
        <f t="shared" si="45"/>
        <v>-41</v>
      </c>
      <c r="AB47" s="110">
        <f t="shared" si="35"/>
        <v>-9</v>
      </c>
      <c r="AC47" s="212">
        <f t="shared" si="36"/>
        <v>-25</v>
      </c>
      <c r="AD47" s="95">
        <v>37</v>
      </c>
      <c r="AE47" s="95">
        <v>32</v>
      </c>
      <c r="AF47" s="95">
        <v>19</v>
      </c>
      <c r="AG47" s="95">
        <f>SUM(AD47:AF47)</f>
        <v>88</v>
      </c>
      <c r="AH47" s="95">
        <f t="shared" si="46"/>
        <v>-16</v>
      </c>
      <c r="AI47" s="95">
        <f t="shared" si="37"/>
        <v>0</v>
      </c>
      <c r="AJ47" s="95">
        <f t="shared" si="38"/>
        <v>13</v>
      </c>
      <c r="AK47" s="99">
        <v>53</v>
      </c>
      <c r="AL47" s="99">
        <v>31</v>
      </c>
      <c r="AM47" s="99">
        <v>20</v>
      </c>
      <c r="AN47" s="99">
        <f>SUM(AK47:AM47)</f>
        <v>104</v>
      </c>
      <c r="AO47" s="102"/>
      <c r="AP47" s="95">
        <v>34</v>
      </c>
      <c r="AQ47" s="95">
        <v>22</v>
      </c>
      <c r="AR47" s="95">
        <v>16</v>
      </c>
      <c r="AS47" s="227">
        <f t="shared" si="48"/>
        <v>72</v>
      </c>
      <c r="AT47" s="114">
        <v>37</v>
      </c>
      <c r="AU47" s="114">
        <v>22</v>
      </c>
      <c r="AV47" s="114">
        <v>16</v>
      </c>
      <c r="AW47" s="125">
        <f>SUM(AT47:AV47)</f>
        <v>75</v>
      </c>
      <c r="AX47" s="116" t="e">
        <f t="shared" si="50"/>
        <v>#DIV/0!</v>
      </c>
      <c r="AY47" s="100">
        <v>28</v>
      </c>
      <c r="AZ47" s="100">
        <v>25</v>
      </c>
      <c r="BA47" s="100">
        <v>21</v>
      </c>
      <c r="BB47" s="118">
        <f>SUM(AY47:BA47)</f>
        <v>74</v>
      </c>
      <c r="BC47" s="95">
        <v>24</v>
      </c>
      <c r="BD47" s="95">
        <v>9</v>
      </c>
      <c r="BE47" s="95">
        <v>9</v>
      </c>
      <c r="BF47" s="238">
        <f t="shared" si="40"/>
        <v>42</v>
      </c>
      <c r="BG47" s="235"/>
      <c r="BH47" s="230"/>
      <c r="BI47" s="230"/>
      <c r="BJ47" s="230"/>
      <c r="BK47" s="236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</row>
    <row r="48" spans="1:206" s="92" customFormat="1">
      <c r="A48" s="119" t="s">
        <v>25</v>
      </c>
      <c r="B48" s="95"/>
      <c r="C48" s="95"/>
      <c r="D48" s="95"/>
      <c r="E48" s="95">
        <f>SUM(B48:D48)</f>
        <v>0</v>
      </c>
      <c r="F48" s="95"/>
      <c r="G48" s="95">
        <f t="shared" si="41"/>
        <v>0</v>
      </c>
      <c r="H48" s="95">
        <f t="shared" si="31"/>
        <v>-14</v>
      </c>
      <c r="I48" s="95">
        <f t="shared" si="32"/>
        <v>0</v>
      </c>
      <c r="J48" s="95"/>
      <c r="K48" s="95"/>
      <c r="L48" s="95"/>
      <c r="M48" s="95">
        <f>SUM(J48:L48)</f>
        <v>0</v>
      </c>
      <c r="N48" s="95"/>
      <c r="O48" s="95">
        <f t="shared" si="42"/>
        <v>-43</v>
      </c>
      <c r="P48" s="95">
        <f t="shared" si="33"/>
        <v>-22</v>
      </c>
      <c r="Q48" s="95">
        <f t="shared" si="34"/>
        <v>-37</v>
      </c>
      <c r="R48" s="99">
        <v>43</v>
      </c>
      <c r="S48" s="99">
        <v>14</v>
      </c>
      <c r="T48" s="99">
        <v>15</v>
      </c>
      <c r="U48" s="99">
        <f>SUM(R48:T48)</f>
        <v>72</v>
      </c>
      <c r="V48" s="102"/>
      <c r="W48" s="174">
        <f>'0405 Monthly'!B41</f>
        <v>26</v>
      </c>
      <c r="X48" s="174">
        <f>'0405 Monthly'!C41</f>
        <v>29</v>
      </c>
      <c r="Y48" s="174">
        <f>'0405 Monthly'!D41</f>
        <v>25</v>
      </c>
      <c r="Z48" s="213">
        <f t="shared" si="44"/>
        <v>80</v>
      </c>
      <c r="AA48" s="211">
        <f t="shared" si="45"/>
        <v>22</v>
      </c>
      <c r="AB48" s="110">
        <f t="shared" si="35"/>
        <v>5</v>
      </c>
      <c r="AC48" s="213">
        <f t="shared" si="36"/>
        <v>37</v>
      </c>
      <c r="AD48" s="95">
        <v>37</v>
      </c>
      <c r="AE48" s="95">
        <v>12</v>
      </c>
      <c r="AF48" s="95">
        <v>9</v>
      </c>
      <c r="AG48" s="95">
        <f t="shared" si="53"/>
        <v>58</v>
      </c>
      <c r="AH48" s="95">
        <f t="shared" si="46"/>
        <v>-6</v>
      </c>
      <c r="AI48" s="95">
        <f t="shared" si="37"/>
        <v>14</v>
      </c>
      <c r="AJ48" s="95">
        <f t="shared" si="38"/>
        <v>12</v>
      </c>
      <c r="AK48" s="99">
        <v>43</v>
      </c>
      <c r="AL48" s="99">
        <v>14</v>
      </c>
      <c r="AM48" s="99">
        <v>15</v>
      </c>
      <c r="AN48" s="99">
        <f t="shared" si="47"/>
        <v>72</v>
      </c>
      <c r="AO48" s="102"/>
      <c r="AP48" s="95">
        <v>21</v>
      </c>
      <c r="AQ48" s="95">
        <v>14</v>
      </c>
      <c r="AR48" s="95">
        <v>8</v>
      </c>
      <c r="AS48" s="227">
        <f t="shared" si="48"/>
        <v>43</v>
      </c>
      <c r="AT48" s="114">
        <v>23</v>
      </c>
      <c r="AU48" s="114">
        <v>15</v>
      </c>
      <c r="AV48" s="114">
        <v>8</v>
      </c>
      <c r="AW48" s="125">
        <f t="shared" si="49"/>
        <v>46</v>
      </c>
      <c r="AX48" s="116" t="e">
        <f t="shared" si="50"/>
        <v>#DIV/0!</v>
      </c>
      <c r="AY48" s="100">
        <v>35</v>
      </c>
      <c r="AZ48" s="100">
        <v>23</v>
      </c>
      <c r="BA48" s="100">
        <v>8</v>
      </c>
      <c r="BB48" s="118">
        <f t="shared" si="39"/>
        <v>66</v>
      </c>
      <c r="BC48" s="95">
        <v>30</v>
      </c>
      <c r="BD48" s="95">
        <v>23</v>
      </c>
      <c r="BE48" s="95">
        <v>21</v>
      </c>
      <c r="BF48" s="238">
        <f t="shared" si="40"/>
        <v>74</v>
      </c>
      <c r="BG48" s="235"/>
      <c r="BH48" s="230"/>
      <c r="BI48" s="230"/>
      <c r="BJ48" s="230"/>
      <c r="BK48" s="236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</row>
    <row r="49" spans="1:206" s="92" customFormat="1" ht="14.4" thickBot="1">
      <c r="A49" s="120" t="s">
        <v>75</v>
      </c>
      <c r="B49" s="120">
        <f>SUM(B38:B48)</f>
        <v>0</v>
      </c>
      <c r="C49" s="120">
        <f>SUM(C38:C48)</f>
        <v>0</v>
      </c>
      <c r="D49" s="120">
        <f>SUM(D38:D48)</f>
        <v>0</v>
      </c>
      <c r="E49" s="222">
        <f>SUM(E38:E48)</f>
        <v>0</v>
      </c>
      <c r="F49" s="222"/>
      <c r="G49" s="120">
        <f>SUM(G38:G48)</f>
        <v>0</v>
      </c>
      <c r="H49" s="120">
        <f>SUM(H38:H48)</f>
        <v>-274</v>
      </c>
      <c r="I49" s="120">
        <f>SUM(I38:I48)</f>
        <v>0</v>
      </c>
      <c r="J49" s="120">
        <f t="shared" ref="J49:U49" si="54">SUM(J38:J48)</f>
        <v>0</v>
      </c>
      <c r="K49" s="120">
        <f t="shared" si="54"/>
        <v>0</v>
      </c>
      <c r="L49" s="120">
        <f t="shared" si="54"/>
        <v>0</v>
      </c>
      <c r="M49" s="222">
        <f t="shared" si="54"/>
        <v>0</v>
      </c>
      <c r="N49" s="222"/>
      <c r="O49" s="120">
        <f t="shared" si="54"/>
        <v>-529</v>
      </c>
      <c r="P49" s="120">
        <f t="shared" si="54"/>
        <v>89</v>
      </c>
      <c r="Q49" s="120">
        <f t="shared" si="54"/>
        <v>-427</v>
      </c>
      <c r="R49" s="156">
        <f t="shared" si="54"/>
        <v>529</v>
      </c>
      <c r="S49" s="156">
        <f t="shared" si="54"/>
        <v>274</v>
      </c>
      <c r="T49" s="156">
        <f t="shared" si="54"/>
        <v>204</v>
      </c>
      <c r="U49" s="156">
        <f t="shared" si="54"/>
        <v>1007</v>
      </c>
      <c r="V49" s="224"/>
      <c r="W49" s="120">
        <f t="shared" ref="W49:AC49" si="55">SUM(W38:W48)</f>
        <v>294</v>
      </c>
      <c r="X49" s="120">
        <f t="shared" si="55"/>
        <v>249</v>
      </c>
      <c r="Y49" s="120">
        <f t="shared" si="55"/>
        <v>243</v>
      </c>
      <c r="Z49" s="214">
        <f t="shared" si="55"/>
        <v>786</v>
      </c>
      <c r="AA49" s="120">
        <f t="shared" si="55"/>
        <v>-89</v>
      </c>
      <c r="AB49" s="120">
        <f t="shared" si="55"/>
        <v>-62</v>
      </c>
      <c r="AC49" s="214">
        <f t="shared" si="55"/>
        <v>35</v>
      </c>
      <c r="AD49" s="120">
        <f t="shared" ref="AD49:AN49" si="56">SUM(AD38:AD48)</f>
        <v>427</v>
      </c>
      <c r="AE49" s="120">
        <f t="shared" si="56"/>
        <v>257</v>
      </c>
      <c r="AF49" s="120">
        <f t="shared" si="56"/>
        <v>191</v>
      </c>
      <c r="AG49" s="222">
        <f t="shared" si="56"/>
        <v>875</v>
      </c>
      <c r="AH49" s="120">
        <f t="shared" si="56"/>
        <v>-102</v>
      </c>
      <c r="AI49" s="120">
        <f t="shared" si="56"/>
        <v>54</v>
      </c>
      <c r="AJ49" s="120">
        <f t="shared" si="56"/>
        <v>102</v>
      </c>
      <c r="AK49" s="156">
        <f t="shared" si="56"/>
        <v>529</v>
      </c>
      <c r="AL49" s="156">
        <f t="shared" si="56"/>
        <v>274</v>
      </c>
      <c r="AM49" s="156">
        <f t="shared" si="56"/>
        <v>204</v>
      </c>
      <c r="AN49" s="156">
        <f t="shared" si="56"/>
        <v>1007</v>
      </c>
      <c r="AO49" s="224"/>
      <c r="AP49" s="167">
        <f t="shared" ref="AP49:AW49" si="57">SUM(AP38:AP48)</f>
        <v>356</v>
      </c>
      <c r="AQ49" s="167">
        <f t="shared" si="57"/>
        <v>221</v>
      </c>
      <c r="AR49" s="167">
        <f t="shared" si="57"/>
        <v>174</v>
      </c>
      <c r="AS49" s="225">
        <f t="shared" si="57"/>
        <v>751</v>
      </c>
      <c r="AT49" s="121">
        <f t="shared" si="57"/>
        <v>373</v>
      </c>
      <c r="AU49" s="121">
        <f t="shared" si="57"/>
        <v>227</v>
      </c>
      <c r="AV49" s="121">
        <f t="shared" si="57"/>
        <v>173</v>
      </c>
      <c r="AW49" s="121">
        <f t="shared" si="57"/>
        <v>773</v>
      </c>
      <c r="AX49" s="122" t="e">
        <f>BB49/BL49</f>
        <v>#DIV/0!</v>
      </c>
      <c r="AY49" s="123">
        <f t="shared" ref="AY49:BF49" si="58">SUM(AY38:AY48)</f>
        <v>436</v>
      </c>
      <c r="AZ49" s="123">
        <f t="shared" si="58"/>
        <v>260</v>
      </c>
      <c r="BA49" s="123">
        <f t="shared" si="58"/>
        <v>234</v>
      </c>
      <c r="BB49" s="123">
        <f t="shared" si="58"/>
        <v>930</v>
      </c>
      <c r="BC49" s="124">
        <f t="shared" si="58"/>
        <v>362</v>
      </c>
      <c r="BD49" s="124">
        <f t="shared" si="58"/>
        <v>221</v>
      </c>
      <c r="BE49" s="124">
        <f t="shared" si="58"/>
        <v>190</v>
      </c>
      <c r="BF49" s="238">
        <f t="shared" si="58"/>
        <v>773</v>
      </c>
      <c r="BG49" s="230"/>
      <c r="BH49" s="230"/>
      <c r="BI49" s="230"/>
      <c r="BJ49" s="230"/>
      <c r="BK49" s="237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</row>
    <row r="50" spans="1:206" s="92" customFormat="1" ht="14.4" thickTop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P50" s="90"/>
      <c r="AQ50" s="90"/>
      <c r="AR50" s="90"/>
      <c r="AS50" s="90"/>
      <c r="AT50" s="90"/>
      <c r="AU50" s="90"/>
      <c r="AV50" s="90"/>
      <c r="BD50" s="90"/>
      <c r="BE50" s="9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</row>
    <row r="51" spans="1:206" s="92" customForma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</row>
  </sheetData>
  <mergeCells count="51">
    <mergeCell ref="H35:I36"/>
    <mergeCell ref="B36:G36"/>
    <mergeCell ref="B2:I2"/>
    <mergeCell ref="B3:G3"/>
    <mergeCell ref="H3:I3"/>
    <mergeCell ref="B33:C33"/>
    <mergeCell ref="D33:E33"/>
    <mergeCell ref="F33:H33"/>
    <mergeCell ref="R3:V3"/>
    <mergeCell ref="Q33:AD33"/>
    <mergeCell ref="AK3:AN3"/>
    <mergeCell ref="W2:AA2"/>
    <mergeCell ref="W29:Z29"/>
    <mergeCell ref="AD3:AH3"/>
    <mergeCell ref="AP29:AS29"/>
    <mergeCell ref="W36:Z36"/>
    <mergeCell ref="BG2:BJ2"/>
    <mergeCell ref="BG3:BJ3"/>
    <mergeCell ref="BG36:BJ36"/>
    <mergeCell ref="BB2:BB4"/>
    <mergeCell ref="AT2:AW2"/>
    <mergeCell ref="AX2:BA2"/>
    <mergeCell ref="BC2:BF2"/>
    <mergeCell ref="AX3:BA3"/>
    <mergeCell ref="BC36:BF36"/>
    <mergeCell ref="AY36:BB36"/>
    <mergeCell ref="AD36:AH36"/>
    <mergeCell ref="AI35:AJ36"/>
    <mergeCell ref="AK36:AN36"/>
    <mergeCell ref="AT35:AW36"/>
    <mergeCell ref="AP36:AS36"/>
    <mergeCell ref="BC29:BF29"/>
    <mergeCell ref="AP2:AS2"/>
    <mergeCell ref="W3:AA3"/>
    <mergeCell ref="AB3:AC3"/>
    <mergeCell ref="AD2:AJ2"/>
    <mergeCell ref="AI3:AJ3"/>
    <mergeCell ref="BC3:BF3"/>
    <mergeCell ref="AP3:AS3"/>
    <mergeCell ref="AT3:AW3"/>
    <mergeCell ref="AK2:AN2"/>
    <mergeCell ref="R36:U36"/>
    <mergeCell ref="J2:Q2"/>
    <mergeCell ref="J3:O3"/>
    <mergeCell ref="P3:Q3"/>
    <mergeCell ref="P35:Q36"/>
    <mergeCell ref="J36:O36"/>
    <mergeCell ref="L33:M33"/>
    <mergeCell ref="J33:K33"/>
    <mergeCell ref="N33:P33"/>
    <mergeCell ref="R2:V2"/>
  </mergeCells>
  <phoneticPr fontId="0" type="noConversion"/>
  <printOptions horizontalCentered="1"/>
  <pageMargins left="0" right="0" top="1.28" bottom="0.5" header="0.48" footer="0.24"/>
  <pageSetup scale="75" orientation="landscape" r:id="rId1"/>
  <headerFooter alignWithMargins="0">
    <oddHeader>&amp;C&amp;12Erie County Technical School
2005-2006
Applications and Admissions
Program Report&amp;R&amp;12&amp;D</oddHeader>
    <oddFooter>&amp;L&amp;A&amp;R&amp;F</oddFooter>
  </headerFooter>
  <ignoredErrors>
    <ignoredError sqref="BF38:BF48 BF5:BF19 BG25:BI25 BF21 BF22:BF24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BB90"/>
  <sheetViews>
    <sheetView zoomScale="75" workbookViewId="0">
      <selection activeCell="J21" sqref="J21"/>
    </sheetView>
  </sheetViews>
  <sheetFormatPr defaultRowHeight="13.8"/>
  <cols>
    <col min="1" max="1" width="15.33203125" style="7" customWidth="1"/>
    <col min="2" max="11" width="9.109375" customWidth="1"/>
    <col min="12" max="17" width="6.6640625" customWidth="1"/>
    <col min="18" max="18" width="6.6640625" hidden="1" customWidth="1"/>
    <col min="19" max="20" width="6.6640625" style="7" customWidth="1"/>
    <col min="21" max="21" width="6.6640625" style="18" customWidth="1"/>
    <col min="22" max="22" width="6.6640625" style="18" hidden="1" customWidth="1"/>
    <col min="23" max="25" width="6.6640625" style="7" customWidth="1"/>
    <col min="26" max="26" width="6.6640625" style="7" hidden="1" customWidth="1"/>
    <col min="27" max="29" width="6.6640625" style="7" customWidth="1"/>
    <col min="30" max="30" width="6.6640625" style="7" hidden="1" customWidth="1"/>
    <col min="31" max="32" width="6.6640625" style="7" customWidth="1"/>
    <col min="33" max="34" width="6.6640625" style="7" hidden="1" customWidth="1"/>
    <col min="35" max="36" width="6.6640625" style="7" customWidth="1"/>
    <col min="37" max="38" width="6.6640625" style="7" hidden="1" customWidth="1"/>
    <col min="39" max="40" width="6.6640625" style="7" customWidth="1"/>
    <col min="41" max="41" width="6.6640625" style="7" hidden="1" customWidth="1"/>
    <col min="42" max="43" width="6.6640625" style="7" customWidth="1"/>
    <col min="44" max="44" width="6.6640625" style="7" hidden="1" customWidth="1"/>
    <col min="45" max="46" width="6.6640625" style="7" customWidth="1"/>
    <col min="47" max="47" width="6.6640625" style="7" hidden="1" customWidth="1"/>
    <col min="48" max="49" width="6.6640625" style="7" customWidth="1"/>
    <col min="50" max="50" width="8.88671875" style="7" hidden="1" customWidth="1"/>
    <col min="51" max="51" width="12.33203125" style="7" hidden="1" customWidth="1"/>
    <col min="52" max="16384" width="8.88671875" style="7"/>
  </cols>
  <sheetData>
    <row r="1" spans="1:54" ht="15" customHeight="1">
      <c r="A1" s="45"/>
      <c r="B1" s="781" t="s">
        <v>54</v>
      </c>
      <c r="C1" s="788" t="s">
        <v>87</v>
      </c>
      <c r="D1" s="789"/>
      <c r="E1" s="790"/>
      <c r="F1" s="783" t="s">
        <v>85</v>
      </c>
      <c r="G1" s="784"/>
      <c r="H1" s="52"/>
      <c r="I1" s="783" t="s">
        <v>59</v>
      </c>
      <c r="J1" s="784"/>
      <c r="K1" s="52"/>
      <c r="L1" s="783" t="s">
        <v>58</v>
      </c>
      <c r="M1" s="784"/>
      <c r="N1" s="52"/>
      <c r="O1" s="783" t="s">
        <v>50</v>
      </c>
      <c r="P1" s="784"/>
      <c r="Q1" s="52"/>
      <c r="R1" s="783" t="s">
        <v>51</v>
      </c>
      <c r="S1" s="784"/>
      <c r="T1" s="39"/>
      <c r="U1" s="42" t="s">
        <v>26</v>
      </c>
      <c r="V1" s="783" t="s">
        <v>60</v>
      </c>
      <c r="W1" s="784"/>
      <c r="X1" s="39"/>
      <c r="Y1" s="31" t="s">
        <v>27</v>
      </c>
      <c r="Z1" s="785" t="s">
        <v>14</v>
      </c>
      <c r="AA1" s="787"/>
      <c r="AB1" s="38"/>
      <c r="AC1" s="31" t="s">
        <v>27</v>
      </c>
      <c r="AD1" s="785" t="s">
        <v>15</v>
      </c>
      <c r="AE1" s="787"/>
      <c r="AF1" s="38"/>
      <c r="AG1" s="31" t="s">
        <v>28</v>
      </c>
      <c r="AH1" s="785" t="s">
        <v>16</v>
      </c>
      <c r="AI1" s="786"/>
      <c r="AJ1" s="38"/>
      <c r="AK1" s="31" t="s">
        <v>29</v>
      </c>
      <c r="AL1" s="783" t="s">
        <v>17</v>
      </c>
      <c r="AM1" s="784"/>
      <c r="AN1" s="39"/>
      <c r="AO1" s="31" t="s">
        <v>30</v>
      </c>
      <c r="AP1" s="785" t="s">
        <v>18</v>
      </c>
      <c r="AQ1" s="786"/>
      <c r="AR1" s="38"/>
      <c r="AS1" s="785" t="s">
        <v>19</v>
      </c>
      <c r="AT1" s="787"/>
      <c r="AU1" s="38"/>
      <c r="AV1" s="785" t="s">
        <v>20</v>
      </c>
      <c r="AW1" s="787"/>
      <c r="AX1" s="38"/>
      <c r="AY1" s="785" t="s">
        <v>52</v>
      </c>
      <c r="AZ1" s="786"/>
      <c r="BA1" s="38"/>
      <c r="BB1" s="29" t="s">
        <v>23</v>
      </c>
    </row>
    <row r="2" spans="1:54" ht="13.2" customHeight="1">
      <c r="A2" s="40" t="s">
        <v>55</v>
      </c>
      <c r="B2" s="782"/>
      <c r="C2" s="46" t="s">
        <v>13</v>
      </c>
      <c r="D2" s="46" t="s">
        <v>12</v>
      </c>
      <c r="E2" s="139" t="s">
        <v>22</v>
      </c>
      <c r="F2" s="46" t="s">
        <v>13</v>
      </c>
      <c r="G2" s="46" t="s">
        <v>12</v>
      </c>
      <c r="H2" s="139" t="s">
        <v>22</v>
      </c>
      <c r="I2" s="46" t="s">
        <v>13</v>
      </c>
      <c r="J2" s="46" t="s">
        <v>12</v>
      </c>
      <c r="K2" s="139" t="s">
        <v>22</v>
      </c>
      <c r="L2" s="46" t="s">
        <v>13</v>
      </c>
      <c r="M2" s="46" t="s">
        <v>12</v>
      </c>
      <c r="N2" s="139" t="s">
        <v>22</v>
      </c>
      <c r="O2" s="46" t="s">
        <v>13</v>
      </c>
      <c r="P2" s="46" t="s">
        <v>12</v>
      </c>
      <c r="Q2" s="139" t="s">
        <v>22</v>
      </c>
      <c r="R2" s="46" t="s">
        <v>13</v>
      </c>
      <c r="S2" s="46" t="s">
        <v>12</v>
      </c>
      <c r="T2" s="139" t="s">
        <v>22</v>
      </c>
      <c r="U2" s="43"/>
      <c r="V2" s="34" t="s">
        <v>13</v>
      </c>
      <c r="W2" s="34" t="s">
        <v>12</v>
      </c>
      <c r="X2" s="146" t="s">
        <v>22</v>
      </c>
      <c r="Y2" s="32"/>
      <c r="Z2" s="34" t="s">
        <v>13</v>
      </c>
      <c r="AA2" s="34" t="s">
        <v>12</v>
      </c>
      <c r="AB2" s="36" t="s">
        <v>22</v>
      </c>
      <c r="AC2" s="32"/>
      <c r="AD2" s="34" t="s">
        <v>13</v>
      </c>
      <c r="AE2" s="34" t="s">
        <v>12</v>
      </c>
      <c r="AF2" s="36" t="s">
        <v>22</v>
      </c>
      <c r="AG2" s="32"/>
      <c r="AH2" s="34" t="s">
        <v>13</v>
      </c>
      <c r="AI2" s="34" t="s">
        <v>12</v>
      </c>
      <c r="AJ2" s="47" t="s">
        <v>22</v>
      </c>
      <c r="AK2" s="32"/>
      <c r="AL2" s="34" t="s">
        <v>21</v>
      </c>
      <c r="AM2" s="34" t="s">
        <v>12</v>
      </c>
      <c r="AN2" s="36" t="s">
        <v>22</v>
      </c>
      <c r="AO2" s="32"/>
      <c r="AP2" s="34" t="s">
        <v>13</v>
      </c>
      <c r="AQ2" s="34" t="s">
        <v>12</v>
      </c>
      <c r="AR2" s="47" t="s">
        <v>22</v>
      </c>
      <c r="AS2" s="34" t="s">
        <v>13</v>
      </c>
      <c r="AT2" s="34" t="s">
        <v>12</v>
      </c>
      <c r="AU2" s="36" t="s">
        <v>22</v>
      </c>
      <c r="AV2" s="34" t="s">
        <v>13</v>
      </c>
      <c r="AW2" s="34" t="s">
        <v>12</v>
      </c>
      <c r="AX2" s="36" t="s">
        <v>22</v>
      </c>
      <c r="AY2" s="34" t="s">
        <v>13</v>
      </c>
      <c r="AZ2" s="34" t="s">
        <v>12</v>
      </c>
      <c r="BA2" s="47" t="s">
        <v>22</v>
      </c>
    </row>
    <row r="3" spans="1:54" hidden="1">
      <c r="A3" s="41"/>
      <c r="B3" s="162"/>
      <c r="C3" s="159"/>
      <c r="D3" s="159"/>
      <c r="E3" s="159"/>
      <c r="F3" s="32"/>
      <c r="G3" s="33"/>
      <c r="H3" s="140"/>
      <c r="I3" s="33"/>
      <c r="J3" s="33"/>
      <c r="K3" s="140"/>
      <c r="L3" s="33"/>
      <c r="M3" s="33"/>
      <c r="N3" s="140"/>
      <c r="O3" s="33"/>
      <c r="P3" s="32"/>
      <c r="Q3" s="140"/>
      <c r="R3" s="35"/>
      <c r="S3" s="35"/>
      <c r="T3" s="145"/>
      <c r="U3" s="44"/>
      <c r="V3" s="35"/>
      <c r="W3" s="35"/>
      <c r="X3" s="145"/>
      <c r="Y3" s="33"/>
      <c r="Z3" s="35"/>
      <c r="AA3" s="35"/>
      <c r="AB3" s="37"/>
      <c r="AC3" s="33"/>
      <c r="AD3" s="35"/>
      <c r="AE3" s="35"/>
      <c r="AF3" s="37"/>
      <c r="AG3" s="33"/>
      <c r="AH3" s="35"/>
      <c r="AI3" s="35"/>
      <c r="AJ3" s="48"/>
      <c r="AK3" s="33"/>
      <c r="AL3" s="35"/>
      <c r="AM3" s="35"/>
      <c r="AN3" s="37"/>
      <c r="AO3" s="33"/>
      <c r="AP3" s="35"/>
      <c r="AQ3" s="35"/>
      <c r="AR3" s="48"/>
      <c r="AS3" s="35"/>
      <c r="AT3" s="35"/>
      <c r="AU3" s="37"/>
      <c r="AV3" s="35"/>
      <c r="AW3" s="35"/>
      <c r="AX3" s="37"/>
      <c r="AY3" s="35"/>
      <c r="AZ3" s="35"/>
      <c r="BA3" s="48"/>
      <c r="BB3" s="30"/>
    </row>
    <row r="4" spans="1:54">
      <c r="A4" s="8" t="s">
        <v>2</v>
      </c>
      <c r="B4" s="163">
        <f>AVERAGE(C4,F4,I4)</f>
        <v>42.333333333333336</v>
      </c>
      <c r="C4" s="22">
        <f>Combo!AG38</f>
        <v>44</v>
      </c>
      <c r="D4" s="22" t="e">
        <f>Combo!#REF!</f>
        <v>#REF!</v>
      </c>
      <c r="E4" s="160" t="e">
        <f>Combo!#REF!</f>
        <v>#REF!</v>
      </c>
      <c r="F4" s="132">
        <f>Combo!AW38</f>
        <v>44</v>
      </c>
      <c r="G4" s="23">
        <f>Combo!BL38</f>
        <v>0</v>
      </c>
      <c r="H4" s="80" t="e">
        <f t="shared" ref="H4:H15" si="0">F4/G4</f>
        <v>#DIV/0!</v>
      </c>
      <c r="I4" s="22">
        <v>39</v>
      </c>
      <c r="J4" s="22">
        <v>64</v>
      </c>
      <c r="K4" s="80">
        <f>I4/J4</f>
        <v>0.609375</v>
      </c>
      <c r="L4" s="22">
        <f>15+9+26</f>
        <v>50</v>
      </c>
      <c r="M4" s="22">
        <v>64</v>
      </c>
      <c r="N4" s="80">
        <f>L4/M4</f>
        <v>0.78125</v>
      </c>
      <c r="O4" s="22">
        <v>65</v>
      </c>
      <c r="P4" s="23">
        <v>62</v>
      </c>
      <c r="Q4" s="80">
        <f>O4/P4</f>
        <v>1.0483870967741935</v>
      </c>
      <c r="R4" s="22">
        <v>65</v>
      </c>
      <c r="S4" s="23">
        <v>58</v>
      </c>
      <c r="T4" s="80">
        <f>R4/S4</f>
        <v>1.1206896551724137</v>
      </c>
      <c r="U4" s="20">
        <f t="shared" ref="U4:U12" si="1">SUM(V4+Z4+AD4)/3</f>
        <v>60.333333333333336</v>
      </c>
      <c r="V4" s="9">
        <v>49</v>
      </c>
      <c r="W4" s="10">
        <v>70</v>
      </c>
      <c r="X4" s="147">
        <f>SUM(V4/W4)</f>
        <v>0.7</v>
      </c>
      <c r="Y4" s="24">
        <f t="shared" ref="Y4:Y14" si="2">AVERAGE(Z4,AD4,AH4)</f>
        <v>60.666666666666664</v>
      </c>
      <c r="Z4" s="9">
        <v>66</v>
      </c>
      <c r="AA4" s="10">
        <v>60</v>
      </c>
      <c r="AB4" s="11">
        <f>SUM(Z4/AA4)</f>
        <v>1.1000000000000001</v>
      </c>
      <c r="AC4" s="24">
        <f t="shared" ref="AC4:AC14" si="3">AVERAGE(AD4,AH4,AL4)</f>
        <v>47</v>
      </c>
      <c r="AD4" s="9">
        <v>66</v>
      </c>
      <c r="AE4" s="10">
        <v>55</v>
      </c>
      <c r="AF4" s="11">
        <f>SUM(AD4/AE4)</f>
        <v>1.2</v>
      </c>
      <c r="AG4" s="24">
        <f t="shared" ref="AG4:AG14" si="4">AVERAGE(AH4,AM4,AP4)</f>
        <v>40</v>
      </c>
      <c r="AH4" s="9">
        <v>50</v>
      </c>
      <c r="AI4" s="49">
        <v>48</v>
      </c>
      <c r="AJ4" s="11">
        <f>SUM(AH4/AI4)</f>
        <v>1.0416666666666667</v>
      </c>
      <c r="AK4" s="24">
        <f t="shared" ref="AK4:AK14" si="5">AVERAGE(AL4,AP4,AS4)</f>
        <v>27</v>
      </c>
      <c r="AL4" s="9">
        <v>25</v>
      </c>
      <c r="AM4" s="10">
        <v>48</v>
      </c>
      <c r="AN4" s="11">
        <f>SUM(AL4/AM4)</f>
        <v>0.52083333333333337</v>
      </c>
      <c r="AO4" s="24">
        <f>AVERAGE(AP4,AS4,AV4)</f>
        <v>29.333333333333332</v>
      </c>
      <c r="AP4" s="9">
        <v>22</v>
      </c>
      <c r="AQ4" s="49">
        <v>64</v>
      </c>
      <c r="AR4" s="11">
        <f>SUM(AP4/AQ4)</f>
        <v>0.34375</v>
      </c>
      <c r="AS4" s="9">
        <v>34</v>
      </c>
      <c r="AT4" s="10">
        <v>60</v>
      </c>
      <c r="AU4" s="11">
        <f>SUM(AS4/AT4)</f>
        <v>0.56666666666666665</v>
      </c>
      <c r="AV4" s="9">
        <v>32</v>
      </c>
      <c r="AW4" s="10">
        <v>60</v>
      </c>
      <c r="AX4" s="11">
        <f>SUM(AV4/AW4)</f>
        <v>0.53333333333333333</v>
      </c>
      <c r="AY4" s="9">
        <v>34</v>
      </c>
      <c r="AZ4" s="49">
        <v>60</v>
      </c>
      <c r="BA4" s="11">
        <f>SUM(AY4/AZ4)</f>
        <v>0.56666666666666665</v>
      </c>
      <c r="BB4" s="27">
        <f t="shared" ref="BB4:BB12" si="6">AVERAGE(BA4+AX4+AU4+AR4+AN4+AJ4+AF4+AB4+X4)/9</f>
        <v>0.73032407407407407</v>
      </c>
    </row>
    <row r="5" spans="1:54">
      <c r="A5" s="8" t="s">
        <v>3</v>
      </c>
      <c r="B5" s="163">
        <f t="shared" ref="B5:B14" si="7">AVERAGE(C5,F5,I5)</f>
        <v>73</v>
      </c>
      <c r="C5" s="22">
        <f>Combo!AG39</f>
        <v>71</v>
      </c>
      <c r="D5" s="22" t="e">
        <f>Combo!#REF!</f>
        <v>#REF!</v>
      </c>
      <c r="E5" s="160" t="e">
        <f>Combo!#REF!</f>
        <v>#REF!</v>
      </c>
      <c r="F5" s="133">
        <f>Combo!AW39</f>
        <v>68</v>
      </c>
      <c r="G5" s="23">
        <f>Combo!BL39</f>
        <v>0</v>
      </c>
      <c r="H5" s="80" t="e">
        <f t="shared" si="0"/>
        <v>#DIV/0!</v>
      </c>
      <c r="I5" s="22">
        <v>80</v>
      </c>
      <c r="J5" s="22">
        <v>99</v>
      </c>
      <c r="K5" s="80">
        <f t="shared" ref="K5:K14" si="8">I5/J5</f>
        <v>0.80808080808080807</v>
      </c>
      <c r="L5" s="22">
        <f>27+31+24</f>
        <v>82</v>
      </c>
      <c r="M5" s="22">
        <v>99</v>
      </c>
      <c r="N5" s="80">
        <f t="shared" ref="N5:N14" si="9">L5/M5</f>
        <v>0.82828282828282829</v>
      </c>
      <c r="O5" s="22">
        <v>70</v>
      </c>
      <c r="P5" s="23">
        <v>79</v>
      </c>
      <c r="Q5" s="144">
        <f>O5/P5</f>
        <v>0.88607594936708856</v>
      </c>
      <c r="R5" s="22">
        <v>70</v>
      </c>
      <c r="S5" s="23">
        <v>80</v>
      </c>
      <c r="T5" s="80">
        <f t="shared" ref="T5:T15" si="10">R5/S5</f>
        <v>0.875</v>
      </c>
      <c r="U5" s="20">
        <f t="shared" si="1"/>
        <v>70</v>
      </c>
      <c r="V5" s="12">
        <v>68</v>
      </c>
      <c r="W5" s="13">
        <v>90</v>
      </c>
      <c r="X5" s="148">
        <f t="shared" ref="X5:X14" si="11">SUM(V5/W5)</f>
        <v>0.75555555555555554</v>
      </c>
      <c r="Y5" s="24">
        <f t="shared" si="2"/>
        <v>69.333333333333329</v>
      </c>
      <c r="Z5" s="12">
        <v>76</v>
      </c>
      <c r="AA5" s="13">
        <v>80</v>
      </c>
      <c r="AB5" s="14">
        <f t="shared" ref="AB5:AB14" si="12">SUM(Z5/AA5)</f>
        <v>0.95</v>
      </c>
      <c r="AC5" s="24">
        <f t="shared" si="3"/>
        <v>67.333333333333329</v>
      </c>
      <c r="AD5" s="12">
        <v>66</v>
      </c>
      <c r="AE5" s="13">
        <v>74</v>
      </c>
      <c r="AF5" s="14">
        <f t="shared" ref="AF5:AF14" si="13">SUM(AD5/AE5)</f>
        <v>0.89189189189189189</v>
      </c>
      <c r="AG5" s="24">
        <f t="shared" si="4"/>
        <v>74</v>
      </c>
      <c r="AH5" s="12">
        <v>66</v>
      </c>
      <c r="AI5" s="50">
        <v>72</v>
      </c>
      <c r="AJ5" s="14">
        <f t="shared" ref="AJ5:AJ14" si="14">SUM(AH5/AI5)</f>
        <v>0.91666666666666663</v>
      </c>
      <c r="AK5" s="24">
        <f t="shared" si="5"/>
        <v>76</v>
      </c>
      <c r="AL5" s="12">
        <v>70</v>
      </c>
      <c r="AM5" s="13">
        <v>72</v>
      </c>
      <c r="AN5" s="14">
        <f t="shared" ref="AN5:AN14" si="15">SUM(AL5/AM5)</f>
        <v>0.97222222222222221</v>
      </c>
      <c r="AO5" s="24">
        <f t="shared" ref="AO5:AO14" si="16">AVERAGE(AP5,AS5,AV5)</f>
        <v>72.666666666666671</v>
      </c>
      <c r="AP5" s="12">
        <v>84</v>
      </c>
      <c r="AQ5" s="50">
        <v>73</v>
      </c>
      <c r="AR5" s="14">
        <f t="shared" ref="AR5:AR14" si="17">SUM(AP5/AQ5)</f>
        <v>1.1506849315068493</v>
      </c>
      <c r="AS5" s="12">
        <v>74</v>
      </c>
      <c r="AT5" s="13">
        <v>69</v>
      </c>
      <c r="AU5" s="14">
        <f t="shared" ref="AU5:AU14" si="18">SUM(AS5/AT5)</f>
        <v>1.0724637681159421</v>
      </c>
      <c r="AV5" s="12">
        <v>60</v>
      </c>
      <c r="AW5" s="13">
        <v>69</v>
      </c>
      <c r="AX5" s="14">
        <f t="shared" ref="AX5:AX14" si="19">SUM(AV5/AW5)</f>
        <v>0.86956521739130432</v>
      </c>
      <c r="AY5" s="12">
        <v>51</v>
      </c>
      <c r="AZ5" s="50">
        <v>69</v>
      </c>
      <c r="BA5" s="14">
        <f t="shared" ref="BA5:BA14" si="20">SUM(AY5/AZ5)</f>
        <v>0.73913043478260865</v>
      </c>
      <c r="BB5" s="27">
        <f t="shared" si="6"/>
        <v>0.92424229868144914</v>
      </c>
    </row>
    <row r="6" spans="1:54">
      <c r="A6" s="8" t="s">
        <v>4</v>
      </c>
      <c r="B6" s="163">
        <f t="shared" si="7"/>
        <v>69.666666666666671</v>
      </c>
      <c r="C6" s="22">
        <f>Combo!AG40</f>
        <v>65</v>
      </c>
      <c r="D6" s="22" t="e">
        <f>Combo!#REF!</f>
        <v>#REF!</v>
      </c>
      <c r="E6" s="160" t="e">
        <f>Combo!#REF!</f>
        <v>#REF!</v>
      </c>
      <c r="F6" s="133">
        <f>Combo!AW40</f>
        <v>72</v>
      </c>
      <c r="G6" s="23">
        <f>Combo!BL40</f>
        <v>0</v>
      </c>
      <c r="H6" s="80" t="e">
        <f t="shared" si="0"/>
        <v>#DIV/0!</v>
      </c>
      <c r="I6" s="22">
        <v>72</v>
      </c>
      <c r="J6" s="22">
        <v>120</v>
      </c>
      <c r="K6" s="80">
        <f t="shared" si="8"/>
        <v>0.6</v>
      </c>
      <c r="L6" s="22">
        <f>24+11+32</f>
        <v>67</v>
      </c>
      <c r="M6" s="22">
        <v>120</v>
      </c>
      <c r="N6" s="80">
        <f t="shared" si="9"/>
        <v>0.55833333333333335</v>
      </c>
      <c r="O6" s="22">
        <v>109</v>
      </c>
      <c r="P6" s="23">
        <v>109</v>
      </c>
      <c r="Q6" s="144">
        <f t="shared" ref="Q6:Q14" si="21">O6/P6</f>
        <v>1</v>
      </c>
      <c r="R6" s="22">
        <v>109</v>
      </c>
      <c r="S6" s="23">
        <v>114</v>
      </c>
      <c r="T6" s="80">
        <f t="shared" si="10"/>
        <v>0.95614035087719296</v>
      </c>
      <c r="U6" s="20">
        <f t="shared" si="1"/>
        <v>80.666666666666671</v>
      </c>
      <c r="V6" s="12">
        <v>91</v>
      </c>
      <c r="W6" s="13">
        <v>110</v>
      </c>
      <c r="X6" s="148">
        <f t="shared" si="11"/>
        <v>0.82727272727272727</v>
      </c>
      <c r="Y6" s="24">
        <f t="shared" si="2"/>
        <v>69.666666666666671</v>
      </c>
      <c r="Z6" s="12">
        <v>91</v>
      </c>
      <c r="AA6" s="13">
        <v>120</v>
      </c>
      <c r="AB6" s="14">
        <f t="shared" si="12"/>
        <v>0.7583333333333333</v>
      </c>
      <c r="AC6" s="24">
        <f t="shared" si="3"/>
        <v>55.666666666666664</v>
      </c>
      <c r="AD6" s="12">
        <v>60</v>
      </c>
      <c r="AE6" s="13">
        <v>110</v>
      </c>
      <c r="AF6" s="14">
        <f t="shared" si="13"/>
        <v>0.54545454545454541</v>
      </c>
      <c r="AG6" s="24">
        <f t="shared" si="4"/>
        <v>65</v>
      </c>
      <c r="AH6" s="12">
        <v>58</v>
      </c>
      <c r="AI6" s="50">
        <v>88</v>
      </c>
      <c r="AJ6" s="14">
        <f t="shared" si="14"/>
        <v>0.65909090909090906</v>
      </c>
      <c r="AK6" s="24">
        <f t="shared" si="5"/>
        <v>52.333333333333336</v>
      </c>
      <c r="AL6" s="12">
        <v>49</v>
      </c>
      <c r="AM6" s="13">
        <v>88</v>
      </c>
      <c r="AN6" s="14">
        <f t="shared" si="15"/>
        <v>0.55681818181818177</v>
      </c>
      <c r="AO6" s="24">
        <f t="shared" si="16"/>
        <v>57</v>
      </c>
      <c r="AP6" s="12">
        <v>49</v>
      </c>
      <c r="AQ6" s="50">
        <v>109</v>
      </c>
      <c r="AR6" s="14">
        <f t="shared" si="17"/>
        <v>0.44954128440366975</v>
      </c>
      <c r="AS6" s="12">
        <v>59</v>
      </c>
      <c r="AT6" s="13">
        <v>95</v>
      </c>
      <c r="AU6" s="14">
        <f t="shared" si="18"/>
        <v>0.62105263157894741</v>
      </c>
      <c r="AV6" s="12">
        <v>63</v>
      </c>
      <c r="AW6" s="13">
        <v>86</v>
      </c>
      <c r="AX6" s="14">
        <f t="shared" si="19"/>
        <v>0.73255813953488369</v>
      </c>
      <c r="AY6" s="12">
        <v>68</v>
      </c>
      <c r="AZ6" s="50">
        <v>86</v>
      </c>
      <c r="BA6" s="14">
        <f t="shared" si="20"/>
        <v>0.79069767441860461</v>
      </c>
      <c r="BB6" s="27">
        <f t="shared" si="6"/>
        <v>0.66009104743397795</v>
      </c>
    </row>
    <row r="7" spans="1:54">
      <c r="A7" s="8" t="s">
        <v>5</v>
      </c>
      <c r="B7" s="163">
        <f t="shared" si="7"/>
        <v>52</v>
      </c>
      <c r="C7" s="22">
        <f>Combo!AG41</f>
        <v>60</v>
      </c>
      <c r="D7" s="22" t="e">
        <f>Combo!#REF!</f>
        <v>#REF!</v>
      </c>
      <c r="E7" s="160" t="e">
        <f>Combo!#REF!</f>
        <v>#REF!</v>
      </c>
      <c r="F7" s="133">
        <f>Combo!AW41</f>
        <v>46</v>
      </c>
      <c r="G7" s="23">
        <f>Combo!BL41</f>
        <v>0</v>
      </c>
      <c r="H7" s="80" t="e">
        <f t="shared" si="0"/>
        <v>#DIV/0!</v>
      </c>
      <c r="I7" s="22">
        <v>50</v>
      </c>
      <c r="J7" s="22">
        <v>80</v>
      </c>
      <c r="K7" s="80">
        <f t="shared" si="8"/>
        <v>0.625</v>
      </c>
      <c r="L7" s="22">
        <f>13+21+19</f>
        <v>53</v>
      </c>
      <c r="M7" s="22">
        <v>80</v>
      </c>
      <c r="N7" s="80">
        <f t="shared" si="9"/>
        <v>0.66249999999999998</v>
      </c>
      <c r="O7" s="22">
        <v>57</v>
      </c>
      <c r="P7" s="23">
        <v>65</v>
      </c>
      <c r="Q7" s="144">
        <f t="shared" si="21"/>
        <v>0.87692307692307692</v>
      </c>
      <c r="R7" s="22">
        <v>57</v>
      </c>
      <c r="S7" s="23">
        <v>67</v>
      </c>
      <c r="T7" s="80">
        <f t="shared" si="10"/>
        <v>0.85074626865671643</v>
      </c>
      <c r="U7" s="20">
        <f t="shared" si="1"/>
        <v>69.333333333333329</v>
      </c>
      <c r="V7" s="12">
        <v>54</v>
      </c>
      <c r="W7" s="13">
        <v>70</v>
      </c>
      <c r="X7" s="148">
        <f t="shared" si="11"/>
        <v>0.77142857142857146</v>
      </c>
      <c r="Y7" s="24">
        <f t="shared" si="2"/>
        <v>75.333333333333329</v>
      </c>
      <c r="Z7" s="12">
        <v>74</v>
      </c>
      <c r="AA7" s="13">
        <v>70</v>
      </c>
      <c r="AB7" s="14">
        <f t="shared" si="12"/>
        <v>1.0571428571428572</v>
      </c>
      <c r="AC7" s="24">
        <f t="shared" si="3"/>
        <v>76.333333333333329</v>
      </c>
      <c r="AD7" s="12">
        <v>80</v>
      </c>
      <c r="AE7" s="13">
        <v>64</v>
      </c>
      <c r="AF7" s="14">
        <f t="shared" si="13"/>
        <v>1.25</v>
      </c>
      <c r="AG7" s="24">
        <f t="shared" si="4"/>
        <v>62</v>
      </c>
      <c r="AH7" s="12">
        <v>72</v>
      </c>
      <c r="AI7" s="50">
        <v>56</v>
      </c>
      <c r="AJ7" s="14">
        <f t="shared" si="14"/>
        <v>1.2857142857142858</v>
      </c>
      <c r="AK7" s="24">
        <f t="shared" si="5"/>
        <v>64.333333333333329</v>
      </c>
      <c r="AL7" s="12">
        <v>77</v>
      </c>
      <c r="AM7" s="13">
        <v>56</v>
      </c>
      <c r="AN7" s="14">
        <f t="shared" si="15"/>
        <v>1.375</v>
      </c>
      <c r="AO7" s="24">
        <f t="shared" si="16"/>
        <v>60</v>
      </c>
      <c r="AP7" s="12">
        <v>58</v>
      </c>
      <c r="AQ7" s="50">
        <v>64</v>
      </c>
      <c r="AR7" s="14">
        <f t="shared" si="17"/>
        <v>0.90625</v>
      </c>
      <c r="AS7" s="12">
        <v>58</v>
      </c>
      <c r="AT7" s="13">
        <v>60</v>
      </c>
      <c r="AU7" s="14">
        <f t="shared" si="18"/>
        <v>0.96666666666666667</v>
      </c>
      <c r="AV7" s="12">
        <v>64</v>
      </c>
      <c r="AW7" s="13">
        <v>52</v>
      </c>
      <c r="AX7" s="14">
        <f t="shared" si="19"/>
        <v>1.2307692307692308</v>
      </c>
      <c r="AY7" s="12">
        <v>57</v>
      </c>
      <c r="AZ7" s="50">
        <v>52</v>
      </c>
      <c r="BA7" s="14">
        <f t="shared" si="20"/>
        <v>1.0961538461538463</v>
      </c>
      <c r="BB7" s="27">
        <f t="shared" si="6"/>
        <v>1.1043472730972732</v>
      </c>
    </row>
    <row r="8" spans="1:54">
      <c r="A8" s="8" t="s">
        <v>6</v>
      </c>
      <c r="B8" s="163">
        <f t="shared" si="7"/>
        <v>70</v>
      </c>
      <c r="C8" s="22">
        <f>Combo!AG42</f>
        <v>80</v>
      </c>
      <c r="D8" s="22" t="e">
        <f>Combo!#REF!</f>
        <v>#REF!</v>
      </c>
      <c r="E8" s="160" t="e">
        <f>Combo!#REF!</f>
        <v>#REF!</v>
      </c>
      <c r="F8" s="133">
        <f>Combo!AW42</f>
        <v>57</v>
      </c>
      <c r="G8" s="23">
        <f>Combo!BL42</f>
        <v>0</v>
      </c>
      <c r="H8" s="80" t="e">
        <f t="shared" si="0"/>
        <v>#DIV/0!</v>
      </c>
      <c r="I8" s="22">
        <v>73</v>
      </c>
      <c r="J8" s="22">
        <v>104</v>
      </c>
      <c r="K8" s="80">
        <f t="shared" si="8"/>
        <v>0.70192307692307687</v>
      </c>
      <c r="L8" s="22">
        <f>14+30+25</f>
        <v>69</v>
      </c>
      <c r="M8" s="22">
        <v>104</v>
      </c>
      <c r="N8" s="80">
        <f t="shared" si="9"/>
        <v>0.66346153846153844</v>
      </c>
      <c r="O8" s="22">
        <v>92</v>
      </c>
      <c r="P8" s="23">
        <v>103</v>
      </c>
      <c r="Q8" s="144">
        <f t="shared" si="21"/>
        <v>0.89320388349514568</v>
      </c>
      <c r="R8" s="22">
        <v>92</v>
      </c>
      <c r="S8" s="23">
        <v>95</v>
      </c>
      <c r="T8" s="80">
        <f t="shared" si="10"/>
        <v>0.96842105263157896</v>
      </c>
      <c r="U8" s="20">
        <f t="shared" si="1"/>
        <v>93.666666666666671</v>
      </c>
      <c r="V8" s="12">
        <v>100</v>
      </c>
      <c r="W8" s="13">
        <v>100</v>
      </c>
      <c r="X8" s="148">
        <f t="shared" si="11"/>
        <v>1</v>
      </c>
      <c r="Y8" s="24">
        <f t="shared" si="2"/>
        <v>90.666666666666671</v>
      </c>
      <c r="Z8" s="12">
        <v>88</v>
      </c>
      <c r="AA8" s="13">
        <v>110</v>
      </c>
      <c r="AB8" s="14">
        <f t="shared" si="12"/>
        <v>0.8</v>
      </c>
      <c r="AC8" s="24">
        <f t="shared" si="3"/>
        <v>93.666666666666671</v>
      </c>
      <c r="AD8" s="12">
        <v>93</v>
      </c>
      <c r="AE8" s="13">
        <v>101</v>
      </c>
      <c r="AF8" s="14">
        <f t="shared" si="13"/>
        <v>0.92079207920792083</v>
      </c>
      <c r="AG8" s="24">
        <f t="shared" si="4"/>
        <v>92.666666666666671</v>
      </c>
      <c r="AH8" s="12">
        <v>91</v>
      </c>
      <c r="AI8" s="50">
        <v>88</v>
      </c>
      <c r="AJ8" s="14">
        <f t="shared" si="14"/>
        <v>1.0340909090909092</v>
      </c>
      <c r="AK8" s="24">
        <f t="shared" si="5"/>
        <v>97</v>
      </c>
      <c r="AL8" s="12">
        <v>97</v>
      </c>
      <c r="AM8" s="13">
        <v>88</v>
      </c>
      <c r="AN8" s="14">
        <f t="shared" si="15"/>
        <v>1.1022727272727273</v>
      </c>
      <c r="AO8" s="24">
        <f t="shared" si="16"/>
        <v>88.333333333333329</v>
      </c>
      <c r="AP8" s="12">
        <v>99</v>
      </c>
      <c r="AQ8" s="50">
        <v>100</v>
      </c>
      <c r="AR8" s="14">
        <f t="shared" si="17"/>
        <v>0.99</v>
      </c>
      <c r="AS8" s="12">
        <v>95</v>
      </c>
      <c r="AT8" s="13">
        <v>95</v>
      </c>
      <c r="AU8" s="14">
        <f t="shared" si="18"/>
        <v>1</v>
      </c>
      <c r="AV8" s="12">
        <v>71</v>
      </c>
      <c r="AW8" s="13">
        <v>95</v>
      </c>
      <c r="AX8" s="14">
        <f t="shared" si="19"/>
        <v>0.74736842105263157</v>
      </c>
      <c r="AY8" s="12">
        <v>68</v>
      </c>
      <c r="AZ8" s="50">
        <v>95</v>
      </c>
      <c r="BA8" s="14">
        <f t="shared" si="20"/>
        <v>0.71578947368421053</v>
      </c>
      <c r="BB8" s="27">
        <f t="shared" si="6"/>
        <v>0.92336817892315537</v>
      </c>
    </row>
    <row r="9" spans="1:54">
      <c r="A9" s="8" t="s">
        <v>7</v>
      </c>
      <c r="B9" s="164">
        <f t="shared" si="7"/>
        <v>30.666666666666668</v>
      </c>
      <c r="C9" s="21">
        <f>Combo!AG43</f>
        <v>33</v>
      </c>
      <c r="D9" s="53" t="e">
        <f>Combo!#REF!</f>
        <v>#REF!</v>
      </c>
      <c r="E9" s="161" t="e">
        <f>Combo!#REF!</f>
        <v>#REF!</v>
      </c>
      <c r="F9" s="136">
        <f>Combo!AW43</f>
        <v>22</v>
      </c>
      <c r="G9" s="53">
        <f>Combo!BL43</f>
        <v>0</v>
      </c>
      <c r="H9" s="141" t="e">
        <f t="shared" si="0"/>
        <v>#DIV/0!</v>
      </c>
      <c r="I9" s="54">
        <v>37</v>
      </c>
      <c r="J9" s="53">
        <v>55</v>
      </c>
      <c r="K9" s="81">
        <f t="shared" si="8"/>
        <v>0.67272727272727273</v>
      </c>
      <c r="L9" s="53">
        <f>13+7+15</f>
        <v>35</v>
      </c>
      <c r="M9" s="53">
        <v>55</v>
      </c>
      <c r="N9" s="81">
        <f t="shared" si="9"/>
        <v>0.63636363636363635</v>
      </c>
      <c r="O9" s="53">
        <v>32</v>
      </c>
      <c r="P9" s="54">
        <v>48</v>
      </c>
      <c r="Q9" s="81">
        <f t="shared" si="21"/>
        <v>0.66666666666666663</v>
      </c>
      <c r="R9" s="53">
        <v>32</v>
      </c>
      <c r="S9" s="54">
        <v>50</v>
      </c>
      <c r="T9" s="141">
        <f t="shared" si="10"/>
        <v>0.64</v>
      </c>
      <c r="U9" s="54">
        <f t="shared" si="1"/>
        <v>42</v>
      </c>
      <c r="V9" s="55">
        <v>37</v>
      </c>
      <c r="W9" s="56">
        <v>50</v>
      </c>
      <c r="X9" s="149">
        <f t="shared" si="11"/>
        <v>0.74</v>
      </c>
      <c r="Y9" s="21">
        <f t="shared" si="2"/>
        <v>37.666666666666664</v>
      </c>
      <c r="Z9" s="55">
        <v>47</v>
      </c>
      <c r="AA9" s="56">
        <v>50</v>
      </c>
      <c r="AB9" s="57">
        <f t="shared" si="12"/>
        <v>0.94</v>
      </c>
      <c r="AC9" s="21">
        <f t="shared" si="3"/>
        <v>33.333333333333336</v>
      </c>
      <c r="AD9" s="55">
        <v>42</v>
      </c>
      <c r="AE9" s="56">
        <v>46</v>
      </c>
      <c r="AF9" s="57">
        <f t="shared" si="13"/>
        <v>0.91304347826086951</v>
      </c>
      <c r="AG9" s="21">
        <f t="shared" si="4"/>
        <v>30.666666666666668</v>
      </c>
      <c r="AH9" s="55">
        <v>24</v>
      </c>
      <c r="AI9" s="58">
        <v>40</v>
      </c>
      <c r="AJ9" s="57">
        <f t="shared" si="14"/>
        <v>0.6</v>
      </c>
      <c r="AK9" s="21">
        <f t="shared" si="5"/>
        <v>31.666666666666668</v>
      </c>
      <c r="AL9" s="55">
        <v>34</v>
      </c>
      <c r="AM9" s="56">
        <v>40</v>
      </c>
      <c r="AN9" s="57">
        <f t="shared" si="15"/>
        <v>0.85</v>
      </c>
      <c r="AO9" s="21">
        <f t="shared" si="16"/>
        <v>29.333333333333332</v>
      </c>
      <c r="AP9" s="55">
        <v>28</v>
      </c>
      <c r="AQ9" s="58">
        <v>54</v>
      </c>
      <c r="AR9" s="57">
        <f t="shared" si="17"/>
        <v>0.51851851851851849</v>
      </c>
      <c r="AS9" s="55">
        <v>33</v>
      </c>
      <c r="AT9" s="56">
        <v>43</v>
      </c>
      <c r="AU9" s="57">
        <f t="shared" si="18"/>
        <v>0.76744186046511631</v>
      </c>
      <c r="AV9" s="55">
        <v>27</v>
      </c>
      <c r="AW9" s="56">
        <v>52</v>
      </c>
      <c r="AX9" s="57">
        <f t="shared" si="19"/>
        <v>0.51923076923076927</v>
      </c>
      <c r="AY9" s="55">
        <v>35</v>
      </c>
      <c r="AZ9" s="58">
        <v>52</v>
      </c>
      <c r="BA9" s="14">
        <f t="shared" si="20"/>
        <v>0.67307692307692313</v>
      </c>
      <c r="BB9" s="27">
        <f t="shared" si="6"/>
        <v>0.72459017217246624</v>
      </c>
    </row>
    <row r="10" spans="1:54">
      <c r="A10" s="8" t="s">
        <v>8</v>
      </c>
      <c r="B10" s="163">
        <f t="shared" si="7"/>
        <v>195.33333333333334</v>
      </c>
      <c r="C10" s="22">
        <f>Combo!AG44</f>
        <v>200</v>
      </c>
      <c r="D10" s="22" t="e">
        <f>Combo!#REF!</f>
        <v>#REF!</v>
      </c>
      <c r="E10" s="160" t="e">
        <f>Combo!#REF!</f>
        <v>#REF!</v>
      </c>
      <c r="F10" s="133">
        <f>Combo!AW44</f>
        <v>174</v>
      </c>
      <c r="G10" s="23">
        <f>Combo!BL44</f>
        <v>0</v>
      </c>
      <c r="H10" s="80" t="e">
        <f t="shared" si="0"/>
        <v>#DIV/0!</v>
      </c>
      <c r="I10" s="22">
        <v>212</v>
      </c>
      <c r="J10" s="22">
        <v>286</v>
      </c>
      <c r="K10" s="80">
        <f t="shared" si="8"/>
        <v>0.74125874125874125</v>
      </c>
      <c r="L10" s="22">
        <f>67+59+55</f>
        <v>181</v>
      </c>
      <c r="M10" s="22">
        <v>286</v>
      </c>
      <c r="N10" s="80">
        <f t="shared" si="9"/>
        <v>0.63286713286713292</v>
      </c>
      <c r="O10" s="22">
        <v>174</v>
      </c>
      <c r="P10" s="23">
        <v>276</v>
      </c>
      <c r="Q10" s="144">
        <f t="shared" si="21"/>
        <v>0.63043478260869568</v>
      </c>
      <c r="R10" s="22">
        <v>174</v>
      </c>
      <c r="S10" s="23">
        <v>255</v>
      </c>
      <c r="T10" s="80">
        <f t="shared" si="10"/>
        <v>0.68235294117647061</v>
      </c>
      <c r="U10" s="20">
        <f t="shared" si="1"/>
        <v>193.33333333333334</v>
      </c>
      <c r="V10" s="12">
        <v>190</v>
      </c>
      <c r="W10" s="13">
        <v>280</v>
      </c>
      <c r="X10" s="148">
        <f t="shared" si="11"/>
        <v>0.6785714285714286</v>
      </c>
      <c r="Y10" s="24">
        <f t="shared" si="2"/>
        <v>185.33333333333334</v>
      </c>
      <c r="Z10" s="12">
        <v>206</v>
      </c>
      <c r="AA10" s="13">
        <v>280</v>
      </c>
      <c r="AB10" s="14">
        <f t="shared" si="12"/>
        <v>0.73571428571428577</v>
      </c>
      <c r="AC10" s="24">
        <f t="shared" si="3"/>
        <v>173</v>
      </c>
      <c r="AD10" s="12">
        <v>184</v>
      </c>
      <c r="AE10" s="13">
        <v>258</v>
      </c>
      <c r="AF10" s="14">
        <f t="shared" si="13"/>
        <v>0.71317829457364346</v>
      </c>
      <c r="AG10" s="24">
        <f t="shared" si="4"/>
        <v>178</v>
      </c>
      <c r="AH10" s="12">
        <v>166</v>
      </c>
      <c r="AI10" s="50">
        <v>224</v>
      </c>
      <c r="AJ10" s="14">
        <f t="shared" si="14"/>
        <v>0.7410714285714286</v>
      </c>
      <c r="AK10" s="24">
        <f t="shared" si="5"/>
        <v>147</v>
      </c>
      <c r="AL10" s="12">
        <v>169</v>
      </c>
      <c r="AM10" s="13">
        <v>224</v>
      </c>
      <c r="AN10" s="14">
        <f t="shared" si="15"/>
        <v>0.7544642857142857</v>
      </c>
      <c r="AO10" s="24">
        <f t="shared" si="16"/>
        <v>130</v>
      </c>
      <c r="AP10" s="12">
        <v>144</v>
      </c>
      <c r="AQ10" s="50">
        <v>246</v>
      </c>
      <c r="AR10" s="14">
        <f t="shared" si="17"/>
        <v>0.58536585365853655</v>
      </c>
      <c r="AS10" s="12">
        <v>128</v>
      </c>
      <c r="AT10" s="13">
        <v>233</v>
      </c>
      <c r="AU10" s="14">
        <f t="shared" si="18"/>
        <v>0.54935622317596566</v>
      </c>
      <c r="AV10" s="12">
        <v>118</v>
      </c>
      <c r="AW10" s="13">
        <v>242</v>
      </c>
      <c r="AX10" s="14">
        <f t="shared" si="19"/>
        <v>0.48760330578512395</v>
      </c>
      <c r="AY10" s="12">
        <v>114</v>
      </c>
      <c r="AZ10" s="50">
        <v>242</v>
      </c>
      <c r="BA10" s="14">
        <f t="shared" si="20"/>
        <v>0.47107438016528924</v>
      </c>
      <c r="BB10" s="27">
        <f t="shared" si="6"/>
        <v>0.6351554984366653</v>
      </c>
    </row>
    <row r="11" spans="1:54">
      <c r="A11" s="8" t="s">
        <v>9</v>
      </c>
      <c r="B11" s="163">
        <f t="shared" si="7"/>
        <v>97.666666666666671</v>
      </c>
      <c r="C11" s="22">
        <f>Combo!AG45</f>
        <v>102</v>
      </c>
      <c r="D11" s="22" t="e">
        <f>Combo!#REF!</f>
        <v>#REF!</v>
      </c>
      <c r="E11" s="160" t="e">
        <f>Combo!#REF!</f>
        <v>#REF!</v>
      </c>
      <c r="F11" s="133">
        <f>Combo!AW45</f>
        <v>93</v>
      </c>
      <c r="G11" s="23">
        <f>Combo!BL45</f>
        <v>0</v>
      </c>
      <c r="H11" s="80" t="e">
        <f t="shared" si="0"/>
        <v>#DIV/0!</v>
      </c>
      <c r="I11" s="22">
        <v>98</v>
      </c>
      <c r="J11" s="22">
        <v>89</v>
      </c>
      <c r="K11" s="80">
        <f t="shared" si="8"/>
        <v>1.101123595505618</v>
      </c>
      <c r="L11" s="22">
        <f>33+31+42</f>
        <v>106</v>
      </c>
      <c r="M11" s="22">
        <v>89</v>
      </c>
      <c r="N11" s="80">
        <f t="shared" si="9"/>
        <v>1.1910112359550562</v>
      </c>
      <c r="O11" s="22">
        <v>91</v>
      </c>
      <c r="P11" s="23">
        <v>83</v>
      </c>
      <c r="Q11" s="144">
        <f t="shared" si="21"/>
        <v>1.0963855421686748</v>
      </c>
      <c r="R11" s="22">
        <v>91</v>
      </c>
      <c r="S11" s="23">
        <v>89</v>
      </c>
      <c r="T11" s="80">
        <f t="shared" si="10"/>
        <v>1.0224719101123596</v>
      </c>
      <c r="U11" s="20">
        <f t="shared" si="1"/>
        <v>117.33333333333333</v>
      </c>
      <c r="V11" s="12">
        <v>109</v>
      </c>
      <c r="W11" s="13">
        <v>90</v>
      </c>
      <c r="X11" s="148">
        <f t="shared" si="11"/>
        <v>1.211111111111111</v>
      </c>
      <c r="Y11" s="24">
        <f t="shared" si="2"/>
        <v>112.33333333333333</v>
      </c>
      <c r="Z11" s="12">
        <v>136</v>
      </c>
      <c r="AA11" s="13">
        <v>90</v>
      </c>
      <c r="AB11" s="14">
        <f t="shared" si="12"/>
        <v>1.5111111111111111</v>
      </c>
      <c r="AC11" s="24">
        <f t="shared" si="3"/>
        <v>93.666666666666671</v>
      </c>
      <c r="AD11" s="12">
        <v>107</v>
      </c>
      <c r="AE11" s="13">
        <v>83</v>
      </c>
      <c r="AF11" s="14">
        <f t="shared" si="13"/>
        <v>1.2891566265060241</v>
      </c>
      <c r="AG11" s="24">
        <f t="shared" si="4"/>
        <v>82</v>
      </c>
      <c r="AH11" s="12">
        <v>94</v>
      </c>
      <c r="AI11" s="50">
        <v>72</v>
      </c>
      <c r="AJ11" s="14">
        <f t="shared" si="14"/>
        <v>1.3055555555555556</v>
      </c>
      <c r="AK11" s="24">
        <f t="shared" si="5"/>
        <v>78.666666666666671</v>
      </c>
      <c r="AL11" s="12">
        <v>80</v>
      </c>
      <c r="AM11" s="13">
        <v>72</v>
      </c>
      <c r="AN11" s="14">
        <f t="shared" si="15"/>
        <v>1.1111111111111112</v>
      </c>
      <c r="AO11" s="24">
        <f t="shared" si="16"/>
        <v>74</v>
      </c>
      <c r="AP11" s="12">
        <v>80</v>
      </c>
      <c r="AQ11" s="50">
        <v>73</v>
      </c>
      <c r="AR11" s="14">
        <f t="shared" si="17"/>
        <v>1.095890410958904</v>
      </c>
      <c r="AS11" s="12">
        <v>76</v>
      </c>
      <c r="AT11" s="13">
        <v>78</v>
      </c>
      <c r="AU11" s="14">
        <f t="shared" si="18"/>
        <v>0.97435897435897434</v>
      </c>
      <c r="AV11" s="12">
        <v>66</v>
      </c>
      <c r="AW11" s="13">
        <v>70</v>
      </c>
      <c r="AX11" s="14">
        <f t="shared" si="19"/>
        <v>0.94285714285714284</v>
      </c>
      <c r="AY11" s="12">
        <v>59</v>
      </c>
      <c r="AZ11" s="50">
        <v>70</v>
      </c>
      <c r="BA11" s="14">
        <f t="shared" si="20"/>
        <v>0.84285714285714286</v>
      </c>
      <c r="BB11" s="27">
        <f t="shared" si="6"/>
        <v>1.1426676873807862</v>
      </c>
    </row>
    <row r="12" spans="1:54">
      <c r="A12" s="8" t="s">
        <v>10</v>
      </c>
      <c r="B12" s="163">
        <f t="shared" si="7"/>
        <v>70.666666666666671</v>
      </c>
      <c r="C12" s="22">
        <f>Combo!AG46</f>
        <v>74</v>
      </c>
      <c r="D12" s="22" t="e">
        <f>Combo!#REF!</f>
        <v>#REF!</v>
      </c>
      <c r="E12" s="160" t="e">
        <f>Combo!#REF!</f>
        <v>#REF!</v>
      </c>
      <c r="F12" s="133">
        <f>Combo!AW46</f>
        <v>76</v>
      </c>
      <c r="G12" s="23">
        <f>Combo!BL46</f>
        <v>0</v>
      </c>
      <c r="H12" s="80" t="e">
        <f t="shared" si="0"/>
        <v>#DIV/0!</v>
      </c>
      <c r="I12" s="22">
        <v>62</v>
      </c>
      <c r="J12" s="22">
        <v>75</v>
      </c>
      <c r="K12" s="80">
        <f t="shared" si="8"/>
        <v>0.82666666666666666</v>
      </c>
      <c r="L12" s="22">
        <f>18+18+22</f>
        <v>58</v>
      </c>
      <c r="M12" s="22">
        <v>75</v>
      </c>
      <c r="N12" s="80">
        <f t="shared" si="9"/>
        <v>0.77333333333333332</v>
      </c>
      <c r="O12" s="22">
        <v>75</v>
      </c>
      <c r="P12" s="23">
        <v>69</v>
      </c>
      <c r="Q12" s="144">
        <f t="shared" si="21"/>
        <v>1.0869565217391304</v>
      </c>
      <c r="R12" s="22">
        <v>75</v>
      </c>
      <c r="S12" s="23">
        <v>74</v>
      </c>
      <c r="T12" s="80">
        <f t="shared" si="10"/>
        <v>1.0135135135135136</v>
      </c>
      <c r="U12" s="20">
        <f t="shared" si="1"/>
        <v>60.666666666666664</v>
      </c>
      <c r="V12" s="12">
        <v>66</v>
      </c>
      <c r="W12" s="13">
        <v>70</v>
      </c>
      <c r="X12" s="148">
        <f t="shared" si="11"/>
        <v>0.94285714285714284</v>
      </c>
      <c r="Y12" s="24">
        <f t="shared" si="2"/>
        <v>54</v>
      </c>
      <c r="Z12" s="12">
        <v>63</v>
      </c>
      <c r="AA12" s="13">
        <v>70</v>
      </c>
      <c r="AB12" s="14">
        <f t="shared" si="12"/>
        <v>0.9</v>
      </c>
      <c r="AC12" s="24">
        <f t="shared" si="3"/>
        <v>49.333333333333336</v>
      </c>
      <c r="AD12" s="12">
        <v>53</v>
      </c>
      <c r="AE12" s="13">
        <v>64</v>
      </c>
      <c r="AF12" s="14">
        <f t="shared" si="13"/>
        <v>0.828125</v>
      </c>
      <c r="AG12" s="24">
        <f t="shared" si="4"/>
        <v>52.333333333333336</v>
      </c>
      <c r="AH12" s="12">
        <v>46</v>
      </c>
      <c r="AI12" s="50">
        <v>56</v>
      </c>
      <c r="AJ12" s="14">
        <f t="shared" si="14"/>
        <v>0.8214285714285714</v>
      </c>
      <c r="AK12" s="24">
        <f t="shared" si="5"/>
        <v>53.333333333333336</v>
      </c>
      <c r="AL12" s="12">
        <v>49</v>
      </c>
      <c r="AM12" s="13">
        <v>56</v>
      </c>
      <c r="AN12" s="14">
        <f t="shared" si="15"/>
        <v>0.875</v>
      </c>
      <c r="AO12" s="24">
        <f t="shared" si="16"/>
        <v>56</v>
      </c>
      <c r="AP12" s="12">
        <v>55</v>
      </c>
      <c r="AQ12" s="50">
        <v>64</v>
      </c>
      <c r="AR12" s="14">
        <f t="shared" si="17"/>
        <v>0.859375</v>
      </c>
      <c r="AS12" s="12">
        <v>56</v>
      </c>
      <c r="AT12" s="13">
        <v>60</v>
      </c>
      <c r="AU12" s="14">
        <f t="shared" si="18"/>
        <v>0.93333333333333335</v>
      </c>
      <c r="AV12" s="12">
        <v>57</v>
      </c>
      <c r="AW12" s="13">
        <v>60</v>
      </c>
      <c r="AX12" s="14">
        <f t="shared" si="19"/>
        <v>0.95</v>
      </c>
      <c r="AY12" s="12">
        <v>50</v>
      </c>
      <c r="AZ12" s="50">
        <v>60</v>
      </c>
      <c r="BA12" s="14">
        <f t="shared" si="20"/>
        <v>0.83333333333333337</v>
      </c>
      <c r="BB12" s="27">
        <f t="shared" si="6"/>
        <v>0.88260582010582012</v>
      </c>
    </row>
    <row r="13" spans="1:54">
      <c r="A13" s="8" t="s">
        <v>25</v>
      </c>
      <c r="B13" s="163">
        <f t="shared" si="7"/>
        <v>60.333333333333336</v>
      </c>
      <c r="C13" s="22">
        <f>Combo!AG47</f>
        <v>88</v>
      </c>
      <c r="D13" s="22" t="e">
        <f>Combo!#REF!</f>
        <v>#REF!</v>
      </c>
      <c r="E13" s="160" t="e">
        <f>Combo!#REF!</f>
        <v>#REF!</v>
      </c>
      <c r="F13" s="133">
        <f>Combo!AW48</f>
        <v>46</v>
      </c>
      <c r="G13" s="23">
        <f>Combo!BL48</f>
        <v>0</v>
      </c>
      <c r="H13" s="80" t="e">
        <f t="shared" si="0"/>
        <v>#DIV/0!</v>
      </c>
      <c r="I13" s="22">
        <v>47</v>
      </c>
      <c r="J13" s="22">
        <v>56</v>
      </c>
      <c r="K13" s="80">
        <f t="shared" si="8"/>
        <v>0.8392857142857143</v>
      </c>
      <c r="L13" s="22">
        <f>15+18+20</f>
        <v>53</v>
      </c>
      <c r="M13" s="22">
        <v>56</v>
      </c>
      <c r="N13" s="80">
        <f t="shared" si="9"/>
        <v>0.9464285714285714</v>
      </c>
      <c r="O13" s="22">
        <v>46</v>
      </c>
      <c r="P13" s="23">
        <v>48</v>
      </c>
      <c r="Q13" s="144">
        <f t="shared" si="21"/>
        <v>0.95833333333333337</v>
      </c>
      <c r="R13" s="22">
        <v>46</v>
      </c>
      <c r="S13" s="23">
        <v>50</v>
      </c>
      <c r="T13" s="80">
        <f t="shared" si="10"/>
        <v>0.92</v>
      </c>
      <c r="U13" s="20">
        <v>40</v>
      </c>
      <c r="V13" s="12"/>
      <c r="W13" s="13"/>
      <c r="X13" s="148"/>
      <c r="Y13" s="24">
        <f t="shared" si="2"/>
        <v>0</v>
      </c>
      <c r="Z13" s="12">
        <v>0</v>
      </c>
      <c r="AA13" s="13"/>
      <c r="AB13" s="14"/>
      <c r="AC13" s="24">
        <f t="shared" si="3"/>
        <v>0</v>
      </c>
      <c r="AD13" s="12">
        <v>0</v>
      </c>
      <c r="AE13" s="13"/>
      <c r="AF13" s="14"/>
      <c r="AG13" s="24">
        <f t="shared" si="4"/>
        <v>0</v>
      </c>
      <c r="AH13" s="12">
        <v>0</v>
      </c>
      <c r="AI13" s="50"/>
      <c r="AJ13" s="14"/>
      <c r="AK13" s="24">
        <f t="shared" si="5"/>
        <v>0</v>
      </c>
      <c r="AL13" s="12">
        <v>0</v>
      </c>
      <c r="AM13" s="13"/>
      <c r="AN13" s="14"/>
      <c r="AO13" s="24">
        <f t="shared" si="16"/>
        <v>0</v>
      </c>
      <c r="AP13" s="12">
        <v>0</v>
      </c>
      <c r="AQ13" s="50"/>
      <c r="AR13" s="14"/>
      <c r="AS13" s="12">
        <v>0</v>
      </c>
      <c r="AT13" s="13"/>
      <c r="AU13" s="14"/>
      <c r="AV13" s="12"/>
      <c r="AW13" s="13"/>
      <c r="AX13" s="14"/>
      <c r="AY13" s="12"/>
      <c r="AZ13" s="50"/>
      <c r="BA13" s="14"/>
      <c r="BB13" s="27"/>
    </row>
    <row r="14" spans="1:54">
      <c r="A14" s="8" t="s">
        <v>11</v>
      </c>
      <c r="B14" s="163">
        <f t="shared" si="7"/>
        <v>69.333333333333329</v>
      </c>
      <c r="C14" s="22">
        <f>Combo!AG48</f>
        <v>58</v>
      </c>
      <c r="D14" s="22" t="e">
        <f>Combo!#REF!</f>
        <v>#REF!</v>
      </c>
      <c r="E14" s="160" t="e">
        <f>Combo!#REF!</f>
        <v>#REF!</v>
      </c>
      <c r="F14" s="134">
        <f>Combo!AW47</f>
        <v>75</v>
      </c>
      <c r="G14" s="23">
        <f>Combo!BL47</f>
        <v>0</v>
      </c>
      <c r="H14" s="80" t="e">
        <f t="shared" si="0"/>
        <v>#DIV/0!</v>
      </c>
      <c r="I14" s="22">
        <v>75</v>
      </c>
      <c r="J14" s="22">
        <v>76</v>
      </c>
      <c r="K14" s="80">
        <f t="shared" si="8"/>
        <v>0.98684210526315785</v>
      </c>
      <c r="L14" s="22">
        <f>26+31+28</f>
        <v>85</v>
      </c>
      <c r="M14" s="22">
        <v>76</v>
      </c>
      <c r="N14" s="80">
        <f t="shared" si="9"/>
        <v>1.118421052631579</v>
      </c>
      <c r="O14" s="60">
        <v>85</v>
      </c>
      <c r="P14" s="61">
        <v>66</v>
      </c>
      <c r="Q14" s="144">
        <f t="shared" si="21"/>
        <v>1.2878787878787878</v>
      </c>
      <c r="R14" s="22">
        <v>85</v>
      </c>
      <c r="S14" s="23">
        <v>67</v>
      </c>
      <c r="T14" s="80">
        <f t="shared" si="10"/>
        <v>1.2686567164179106</v>
      </c>
      <c r="U14" s="20">
        <f>SUM(V14+Z14+AD14)/3</f>
        <v>82.333333333333329</v>
      </c>
      <c r="V14" s="15">
        <v>87</v>
      </c>
      <c r="W14" s="16">
        <v>70</v>
      </c>
      <c r="X14" s="150">
        <f t="shared" si="11"/>
        <v>1.2428571428571429</v>
      </c>
      <c r="Y14" s="24">
        <f t="shared" si="2"/>
        <v>77.333333333333329</v>
      </c>
      <c r="Z14" s="15">
        <v>88</v>
      </c>
      <c r="AA14" s="16">
        <v>70</v>
      </c>
      <c r="AB14" s="17">
        <f t="shared" si="12"/>
        <v>1.2571428571428571</v>
      </c>
      <c r="AC14" s="24">
        <f t="shared" si="3"/>
        <v>74</v>
      </c>
      <c r="AD14" s="15">
        <v>72</v>
      </c>
      <c r="AE14" s="16">
        <v>74</v>
      </c>
      <c r="AF14" s="17">
        <f t="shared" si="13"/>
        <v>0.97297297297297303</v>
      </c>
      <c r="AG14" s="24">
        <f t="shared" si="4"/>
        <v>69</v>
      </c>
      <c r="AH14" s="15">
        <v>72</v>
      </c>
      <c r="AI14" s="51">
        <v>56</v>
      </c>
      <c r="AJ14" s="17">
        <f t="shared" si="14"/>
        <v>1.2857142857142858</v>
      </c>
      <c r="AK14" s="24">
        <f t="shared" si="5"/>
        <v>77.333333333333329</v>
      </c>
      <c r="AL14" s="15">
        <v>78</v>
      </c>
      <c r="AM14" s="16">
        <v>56</v>
      </c>
      <c r="AN14" s="17">
        <f t="shared" si="15"/>
        <v>1.3928571428571428</v>
      </c>
      <c r="AO14" s="24">
        <f t="shared" si="16"/>
        <v>73</v>
      </c>
      <c r="AP14" s="15">
        <v>79</v>
      </c>
      <c r="AQ14" s="51">
        <v>73</v>
      </c>
      <c r="AR14" s="17">
        <f t="shared" si="17"/>
        <v>1.0821917808219179</v>
      </c>
      <c r="AS14" s="15">
        <v>75</v>
      </c>
      <c r="AT14" s="16">
        <v>78</v>
      </c>
      <c r="AU14" s="17">
        <f t="shared" si="18"/>
        <v>0.96153846153846156</v>
      </c>
      <c r="AV14" s="15">
        <v>65</v>
      </c>
      <c r="AW14" s="16">
        <v>78</v>
      </c>
      <c r="AX14" s="17">
        <f t="shared" si="19"/>
        <v>0.83333333333333337</v>
      </c>
      <c r="AY14" s="15">
        <v>51</v>
      </c>
      <c r="AZ14" s="51">
        <v>78</v>
      </c>
      <c r="BA14" s="17">
        <f t="shared" si="20"/>
        <v>0.65384615384615385</v>
      </c>
      <c r="BB14" s="28">
        <f>AVERAGE(BA14+AX14+AU14+AR14+AN14+AJ14+AF14+AB14+X14)/9</f>
        <v>1.0758282367871412</v>
      </c>
    </row>
    <row r="15" spans="1:54">
      <c r="A15" s="72" t="s">
        <v>24</v>
      </c>
      <c r="B15" s="165">
        <f>SUM(B4:B14)</f>
        <v>831</v>
      </c>
      <c r="C15" s="73">
        <f>SUM(C4:C14)</f>
        <v>875</v>
      </c>
      <c r="D15" s="135" t="e">
        <f>SUM(D4:D14)</f>
        <v>#REF!</v>
      </c>
      <c r="E15" s="142" t="e">
        <f>C15/D15</f>
        <v>#REF!</v>
      </c>
      <c r="F15" s="73">
        <f>SUM(F4:F14)</f>
        <v>773</v>
      </c>
      <c r="G15" s="135">
        <f>SUM(G4:G14)</f>
        <v>0</v>
      </c>
      <c r="H15" s="142" t="e">
        <f t="shared" si="0"/>
        <v>#DIV/0!</v>
      </c>
      <c r="I15" s="73">
        <f>SUM(I4:I14)</f>
        <v>845</v>
      </c>
      <c r="J15" s="138">
        <f>SUM(J4:J14)</f>
        <v>1104</v>
      </c>
      <c r="K15" s="142">
        <f>I15/J15</f>
        <v>0.76539855072463769</v>
      </c>
      <c r="L15" s="73">
        <f>SUM(L4:L14)</f>
        <v>839</v>
      </c>
      <c r="M15" s="138">
        <f>SUM(M4:M14)</f>
        <v>1104</v>
      </c>
      <c r="N15" s="143">
        <f>L15/M15</f>
        <v>0.75996376811594202</v>
      </c>
      <c r="O15" s="74">
        <f>SUM(O4:O14)</f>
        <v>896</v>
      </c>
      <c r="P15" s="138">
        <f>SUM(P4:P14)</f>
        <v>1008</v>
      </c>
      <c r="Q15" s="142">
        <f>O15/P15</f>
        <v>0.88888888888888884</v>
      </c>
      <c r="R15" s="73">
        <f>SUM(R4:R14)</f>
        <v>896</v>
      </c>
      <c r="S15" s="74">
        <f>SUM(S4:S14)</f>
        <v>999</v>
      </c>
      <c r="T15" s="143">
        <f t="shared" si="10"/>
        <v>0.89689689689689689</v>
      </c>
      <c r="U15" s="75">
        <f>SUM(U4:U14)</f>
        <v>909.66666666666674</v>
      </c>
      <c r="V15" s="76">
        <f>SUM(V4:V14)</f>
        <v>851</v>
      </c>
      <c r="W15" s="77">
        <f>SUM(W4:W14)</f>
        <v>1000</v>
      </c>
      <c r="X15" s="151">
        <f>SUM(V15/W15)</f>
        <v>0.85099999999999998</v>
      </c>
      <c r="Y15" s="66">
        <f>SUM(Y4:Y14)</f>
        <v>832.33333333333348</v>
      </c>
      <c r="Z15" s="76">
        <f>SUM(Z4:Z14)</f>
        <v>935</v>
      </c>
      <c r="AA15" s="77">
        <f>SUM(AA4:AA14)</f>
        <v>1000</v>
      </c>
      <c r="AB15" s="78">
        <f>SUM(Z15/AA15)</f>
        <v>0.93500000000000005</v>
      </c>
      <c r="AC15" s="66">
        <f>SUM(AC4:AC14)</f>
        <v>763.33333333333326</v>
      </c>
      <c r="AD15" s="76">
        <f>SUM(AD4:AD14)</f>
        <v>823</v>
      </c>
      <c r="AE15" s="77">
        <f>SUM(AE4:AE14)</f>
        <v>929</v>
      </c>
      <c r="AF15" s="78">
        <f>SUM(AD15/AE15)</f>
        <v>0.88589881593110875</v>
      </c>
      <c r="AG15" s="66">
        <f>SUM(AG4:AG14)</f>
        <v>745.66666666666674</v>
      </c>
      <c r="AH15" s="76">
        <f>SUM(AH4:AH14)</f>
        <v>739</v>
      </c>
      <c r="AI15" s="79">
        <f>SUM(AI4:AI14)</f>
        <v>800</v>
      </c>
      <c r="AJ15" s="78">
        <f>SUM(AH15/AI15)</f>
        <v>0.92374999999999996</v>
      </c>
      <c r="AK15" s="66">
        <f>SUM(AK4:AK14)</f>
        <v>704.66666666666674</v>
      </c>
      <c r="AL15" s="76">
        <f>SUM(AL4:AL14)</f>
        <v>728</v>
      </c>
      <c r="AM15" s="77">
        <f>SUM(AM4:AM14)</f>
        <v>800</v>
      </c>
      <c r="AN15" s="78">
        <f>SUM(AL15/AM15)</f>
        <v>0.91</v>
      </c>
      <c r="AO15" s="66">
        <f>SUM(AO4:AO14)</f>
        <v>669.66666666666663</v>
      </c>
      <c r="AP15" s="76">
        <f>SUM(AP4:AP14)</f>
        <v>698</v>
      </c>
      <c r="AQ15" s="79">
        <f>SUM(AQ4:AQ14)</f>
        <v>920</v>
      </c>
      <c r="AR15" s="78">
        <f>SUM(AP15/AQ15)</f>
        <v>0.75869565217391299</v>
      </c>
      <c r="AS15" s="76">
        <f>SUM(AS4:AS14)</f>
        <v>688</v>
      </c>
      <c r="AT15" s="77">
        <f>SUM(AT4:AT14)</f>
        <v>871</v>
      </c>
      <c r="AU15" s="78">
        <f>SUM(AS15/AT15)</f>
        <v>0.78989667049368539</v>
      </c>
      <c r="AV15" s="76">
        <f>SUM(AV4:AV14)</f>
        <v>623</v>
      </c>
      <c r="AW15" s="77">
        <f>SUM(AW4:AW14)</f>
        <v>864</v>
      </c>
      <c r="AX15" s="78">
        <f>SUM(AV15/AW15)</f>
        <v>0.72106481481481477</v>
      </c>
      <c r="AY15" s="76">
        <f>SUM(AY4:AY14)</f>
        <v>587</v>
      </c>
      <c r="AZ15" s="79">
        <f>SUM(AZ4:AZ14)</f>
        <v>864</v>
      </c>
      <c r="BA15" s="17">
        <f>SUM(AY15/AZ15)</f>
        <v>0.67939814814814814</v>
      </c>
      <c r="BB15" s="28">
        <f>SUM(BB4:BB14)/10</f>
        <v>0.880322028709281</v>
      </c>
    </row>
    <row r="16" spans="1:54">
      <c r="A16" s="7" t="s">
        <v>31</v>
      </c>
      <c r="B16" s="137">
        <f>AVERAGE(G15+J15+M15)/3</f>
        <v>736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"/>
      <c r="P16" s="1"/>
      <c r="Q16" s="1"/>
      <c r="R16" s="20">
        <f>SUM(W15+AA15+AE15)/3</f>
        <v>976.33333333333337</v>
      </c>
      <c r="V16" s="20">
        <f>SUM(AA15+AE15+AI15)/3</f>
        <v>909.66666666666663</v>
      </c>
      <c r="Z16" s="20">
        <f>SUM(AE15+AI15+AM15)/3</f>
        <v>843</v>
      </c>
      <c r="AD16" s="20">
        <f>SUM(AI15+AM15+AQ15)/3</f>
        <v>840</v>
      </c>
      <c r="AH16" s="20">
        <f>SUM(AM15+AQ15+AT15)/3</f>
        <v>863.66666666666663</v>
      </c>
      <c r="AL16" s="20">
        <f>SUM(AQ15+AT15+AW15)/3</f>
        <v>885</v>
      </c>
    </row>
    <row r="17" spans="1:47" ht="15" customHeight="1">
      <c r="F17" s="71"/>
      <c r="G17" s="23"/>
      <c r="H17" s="71"/>
      <c r="AK17" s="19"/>
      <c r="AL17" s="19"/>
      <c r="AU17" s="18"/>
    </row>
    <row r="18" spans="1:47" ht="15" customHeight="1">
      <c r="A18" s="8" t="s">
        <v>2</v>
      </c>
      <c r="B18" s="82">
        <f t="shared" ref="B18:B28" si="22">I4</f>
        <v>39</v>
      </c>
      <c r="C18" s="83">
        <f t="shared" ref="C18:C28" si="23">L4</f>
        <v>50</v>
      </c>
      <c r="D18" s="83">
        <f t="shared" ref="D18:D28" si="24">O4</f>
        <v>65</v>
      </c>
      <c r="E18" s="83">
        <f t="shared" ref="E18:E28" si="25">R4</f>
        <v>65</v>
      </c>
      <c r="F18" s="7">
        <f t="shared" ref="F18:F28" si="26">V4</f>
        <v>49</v>
      </c>
      <c r="AK18" s="19"/>
      <c r="AL18" s="19"/>
    </row>
    <row r="19" spans="1:47" ht="15" customHeight="1">
      <c r="A19" s="8" t="s">
        <v>3</v>
      </c>
      <c r="B19" s="82">
        <f t="shared" si="22"/>
        <v>80</v>
      </c>
      <c r="C19" s="83">
        <f t="shared" si="23"/>
        <v>82</v>
      </c>
      <c r="D19" s="83">
        <f t="shared" si="24"/>
        <v>70</v>
      </c>
      <c r="E19" s="83">
        <f t="shared" si="25"/>
        <v>70</v>
      </c>
      <c r="F19" s="7">
        <f t="shared" si="26"/>
        <v>68</v>
      </c>
      <c r="AK19" s="19"/>
      <c r="AL19" s="19"/>
    </row>
    <row r="20" spans="1:47" ht="15" customHeight="1">
      <c r="A20" s="8" t="s">
        <v>4</v>
      </c>
      <c r="B20" s="82">
        <f t="shared" si="22"/>
        <v>72</v>
      </c>
      <c r="C20" s="83">
        <f t="shared" si="23"/>
        <v>67</v>
      </c>
      <c r="D20" s="83">
        <f t="shared" si="24"/>
        <v>109</v>
      </c>
      <c r="E20" s="83">
        <f t="shared" si="25"/>
        <v>109</v>
      </c>
      <c r="F20" s="7">
        <f t="shared" si="26"/>
        <v>91</v>
      </c>
    </row>
    <row r="21" spans="1:47">
      <c r="A21" s="8" t="s">
        <v>5</v>
      </c>
      <c r="B21" s="82">
        <f t="shared" si="22"/>
        <v>50</v>
      </c>
      <c r="C21" s="83">
        <f t="shared" si="23"/>
        <v>53</v>
      </c>
      <c r="D21" s="83">
        <f t="shared" si="24"/>
        <v>57</v>
      </c>
      <c r="E21" s="83">
        <f t="shared" si="25"/>
        <v>57</v>
      </c>
      <c r="F21" s="7">
        <f t="shared" si="26"/>
        <v>54</v>
      </c>
    </row>
    <row r="22" spans="1:47">
      <c r="A22" s="8" t="s">
        <v>6</v>
      </c>
      <c r="B22" s="82">
        <f t="shared" si="22"/>
        <v>73</v>
      </c>
      <c r="C22" s="83">
        <f t="shared" si="23"/>
        <v>69</v>
      </c>
      <c r="D22" s="83">
        <f t="shared" si="24"/>
        <v>92</v>
      </c>
      <c r="E22" s="83">
        <f t="shared" si="25"/>
        <v>92</v>
      </c>
      <c r="F22" s="7">
        <f t="shared" si="26"/>
        <v>100</v>
      </c>
    </row>
    <row r="23" spans="1:47">
      <c r="A23" s="8" t="s">
        <v>7</v>
      </c>
      <c r="B23" s="82">
        <f t="shared" si="22"/>
        <v>37</v>
      </c>
      <c r="C23" s="83">
        <f t="shared" si="23"/>
        <v>35</v>
      </c>
      <c r="D23" s="83">
        <f t="shared" si="24"/>
        <v>32</v>
      </c>
      <c r="E23" s="83">
        <f t="shared" si="25"/>
        <v>32</v>
      </c>
      <c r="F23" s="7">
        <f t="shared" si="26"/>
        <v>37</v>
      </c>
    </row>
    <row r="24" spans="1:47">
      <c r="A24" s="8" t="s">
        <v>8</v>
      </c>
      <c r="B24" s="82">
        <f t="shared" si="22"/>
        <v>212</v>
      </c>
      <c r="C24" s="83">
        <f t="shared" si="23"/>
        <v>181</v>
      </c>
      <c r="D24" s="83">
        <f t="shared" si="24"/>
        <v>174</v>
      </c>
      <c r="E24" s="83">
        <f t="shared" si="25"/>
        <v>174</v>
      </c>
      <c r="F24" s="7">
        <f t="shared" si="26"/>
        <v>190</v>
      </c>
    </row>
    <row r="25" spans="1:47">
      <c r="A25" s="8" t="s">
        <v>9</v>
      </c>
      <c r="B25" s="82">
        <f t="shared" si="22"/>
        <v>98</v>
      </c>
      <c r="C25" s="83">
        <f t="shared" si="23"/>
        <v>106</v>
      </c>
      <c r="D25" s="83">
        <f t="shared" si="24"/>
        <v>91</v>
      </c>
      <c r="E25" s="83">
        <f t="shared" si="25"/>
        <v>91</v>
      </c>
      <c r="F25" s="7">
        <f t="shared" si="26"/>
        <v>109</v>
      </c>
    </row>
    <row r="26" spans="1:47">
      <c r="A26" s="8" t="s">
        <v>10</v>
      </c>
      <c r="B26" s="82">
        <f t="shared" si="22"/>
        <v>62</v>
      </c>
      <c r="C26" s="83">
        <f t="shared" si="23"/>
        <v>58</v>
      </c>
      <c r="D26" s="83">
        <f t="shared" si="24"/>
        <v>75</v>
      </c>
      <c r="E26" s="83">
        <f t="shared" si="25"/>
        <v>75</v>
      </c>
      <c r="F26" s="7">
        <f t="shared" si="26"/>
        <v>66</v>
      </c>
    </row>
    <row r="27" spans="1:47">
      <c r="A27" s="8" t="s">
        <v>25</v>
      </c>
      <c r="B27" s="82">
        <f t="shared" si="22"/>
        <v>47</v>
      </c>
      <c r="C27" s="83">
        <f t="shared" si="23"/>
        <v>53</v>
      </c>
      <c r="D27" s="83">
        <f t="shared" si="24"/>
        <v>46</v>
      </c>
      <c r="E27" s="83">
        <f t="shared" si="25"/>
        <v>46</v>
      </c>
      <c r="F27" s="7">
        <f t="shared" si="26"/>
        <v>0</v>
      </c>
    </row>
    <row r="28" spans="1:47">
      <c r="A28" s="8" t="s">
        <v>11</v>
      </c>
      <c r="B28" s="82">
        <f t="shared" si="22"/>
        <v>75</v>
      </c>
      <c r="C28" s="83">
        <f t="shared" si="23"/>
        <v>85</v>
      </c>
      <c r="D28" s="83">
        <f t="shared" si="24"/>
        <v>85</v>
      </c>
      <c r="E28" s="83">
        <f t="shared" si="25"/>
        <v>85</v>
      </c>
      <c r="F28" s="7">
        <f t="shared" si="26"/>
        <v>87</v>
      </c>
    </row>
    <row r="29" spans="1:47">
      <c r="A29" s="13"/>
    </row>
    <row r="30" spans="1:47">
      <c r="A30" s="25"/>
    </row>
    <row r="31" spans="1:47">
      <c r="A31" s="13"/>
    </row>
    <row r="32" spans="1:47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</sheetData>
  <mergeCells count="16">
    <mergeCell ref="AV1:AW1"/>
    <mergeCell ref="AY1:AZ1"/>
    <mergeCell ref="AL1:AM1"/>
    <mergeCell ref="R1:S1"/>
    <mergeCell ref="V1:W1"/>
    <mergeCell ref="Z1:AA1"/>
    <mergeCell ref="AD1:AE1"/>
    <mergeCell ref="AH1:AI1"/>
    <mergeCell ref="B1:B2"/>
    <mergeCell ref="O1:P1"/>
    <mergeCell ref="AP1:AQ1"/>
    <mergeCell ref="AS1:AT1"/>
    <mergeCell ref="L1:M1"/>
    <mergeCell ref="I1:J1"/>
    <mergeCell ref="F1:G1"/>
    <mergeCell ref="C1:E1"/>
  </mergeCells>
  <phoneticPr fontId="0" type="noConversion"/>
  <printOptions horizontalCentered="1"/>
  <pageMargins left="0.65" right="0.65" top="1" bottom="1" header="0.5" footer="0.5"/>
  <pageSetup orientation="landscape" horizontalDpi="300" verticalDpi="300" r:id="rId1"/>
  <headerFooter alignWithMargins="0">
    <oddHeader>&amp;C&amp;"Times New Roman,Bold"Erie County Technical School
Enrollment and Quota History&amp;R&amp;"Times New Roman,Regular"&amp;D</oddHeader>
    <oddFooter>&amp;L&amp;F&amp;R&amp;A</oddFooter>
  </headerFooter>
  <colBreaks count="1" manualBreakCount="1">
    <brk id="4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IM25"/>
  <sheetViews>
    <sheetView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D23" sqref="D23"/>
    </sheetView>
  </sheetViews>
  <sheetFormatPr defaultRowHeight="13.2"/>
  <cols>
    <col min="1" max="1" width="25" style="1" bestFit="1" customWidth="1"/>
    <col min="2" max="2" width="9.109375" style="1" hidden="1" customWidth="1"/>
    <col min="3" max="3" width="9.109375" style="1" customWidth="1"/>
    <col min="4" max="18" width="6.6640625" style="1" customWidth="1"/>
    <col min="19" max="16384" width="8.88671875" style="1"/>
  </cols>
  <sheetData>
    <row r="1" spans="1:18">
      <c r="A1" s="793" t="s">
        <v>1</v>
      </c>
      <c r="B1" s="795" t="s">
        <v>33</v>
      </c>
      <c r="C1" s="791" t="s">
        <v>53</v>
      </c>
      <c r="D1" s="791" t="s">
        <v>87</v>
      </c>
      <c r="E1" s="791" t="s">
        <v>85</v>
      </c>
      <c r="F1" s="791" t="s">
        <v>59</v>
      </c>
      <c r="G1" s="791" t="s">
        <v>58</v>
      </c>
      <c r="H1" s="791" t="s">
        <v>50</v>
      </c>
      <c r="I1" s="797" t="s">
        <v>51</v>
      </c>
      <c r="J1" s="791" t="s">
        <v>60</v>
      </c>
      <c r="K1" s="791" t="s">
        <v>61</v>
      </c>
      <c r="L1" s="791" t="s">
        <v>62</v>
      </c>
      <c r="M1" s="791" t="s">
        <v>63</v>
      </c>
      <c r="N1" s="791" t="s">
        <v>64</v>
      </c>
      <c r="O1" s="791" t="s">
        <v>65</v>
      </c>
      <c r="P1" s="791" t="s">
        <v>66</v>
      </c>
      <c r="Q1" s="791" t="s">
        <v>67</v>
      </c>
      <c r="R1" s="791" t="s">
        <v>68</v>
      </c>
    </row>
    <row r="2" spans="1:18">
      <c r="A2" s="794"/>
      <c r="B2" s="796"/>
      <c r="C2" s="792"/>
      <c r="D2" s="792"/>
      <c r="E2" s="792"/>
      <c r="F2" s="792"/>
      <c r="G2" s="792"/>
      <c r="H2" s="792"/>
      <c r="I2" s="798"/>
      <c r="J2" s="792"/>
      <c r="K2" s="792"/>
      <c r="L2" s="792"/>
      <c r="M2" s="792"/>
      <c r="N2" s="792"/>
      <c r="O2" s="792"/>
      <c r="P2" s="792"/>
      <c r="Q2" s="792"/>
      <c r="R2" s="792"/>
    </row>
    <row r="3" spans="1:18">
      <c r="A3" s="86" t="s">
        <v>35</v>
      </c>
      <c r="B3" s="4">
        <v>-4</v>
      </c>
      <c r="C3" s="24">
        <f>AVERAGE(D3:H3)</f>
        <v>41.8</v>
      </c>
      <c r="D3" s="24">
        <f>Combo!AG5</f>
        <v>44</v>
      </c>
      <c r="E3" s="24">
        <f>Combo!AW5</f>
        <v>38</v>
      </c>
      <c r="F3" s="24">
        <v>47</v>
      </c>
      <c r="G3" s="24">
        <v>38</v>
      </c>
      <c r="H3" s="5">
        <v>42</v>
      </c>
      <c r="I3" s="3">
        <v>42</v>
      </c>
      <c r="J3" s="4">
        <v>46</v>
      </c>
      <c r="K3" s="4">
        <f>21+22</f>
        <v>43</v>
      </c>
      <c r="L3" s="4">
        <v>48</v>
      </c>
      <c r="M3" s="4">
        <v>47</v>
      </c>
      <c r="N3" s="4">
        <v>48</v>
      </c>
      <c r="O3" s="4">
        <v>35</v>
      </c>
      <c r="P3" s="4">
        <v>38</v>
      </c>
      <c r="Q3" s="4">
        <v>27</v>
      </c>
      <c r="R3" s="4">
        <v>29</v>
      </c>
    </row>
    <row r="4" spans="1:18">
      <c r="A4" s="86" t="s">
        <v>36</v>
      </c>
      <c r="B4" s="5">
        <v>-18</v>
      </c>
      <c r="C4" s="24">
        <f t="shared" ref="C4:C22" si="0">AVERAGE(D4:H4)</f>
        <v>78.8</v>
      </c>
      <c r="D4" s="24">
        <f>Combo!AG6</f>
        <v>90</v>
      </c>
      <c r="E4" s="24">
        <f>Combo!AW6</f>
        <v>71</v>
      </c>
      <c r="F4" s="24">
        <v>80</v>
      </c>
      <c r="G4" s="24">
        <v>65</v>
      </c>
      <c r="H4" s="5">
        <v>88</v>
      </c>
      <c r="I4" s="3">
        <v>87</v>
      </c>
      <c r="J4" s="5">
        <v>82</v>
      </c>
      <c r="K4" s="5">
        <f>37+38</f>
        <v>75</v>
      </c>
      <c r="L4" s="5">
        <v>75</v>
      </c>
      <c r="M4" s="5">
        <v>59</v>
      </c>
      <c r="N4" s="5">
        <v>72</v>
      </c>
      <c r="O4" s="5">
        <v>82</v>
      </c>
      <c r="P4" s="5">
        <v>75</v>
      </c>
      <c r="Q4" s="5">
        <v>63</v>
      </c>
      <c r="R4" s="5">
        <v>63</v>
      </c>
    </row>
    <row r="5" spans="1:18">
      <c r="A5" s="86" t="s">
        <v>37</v>
      </c>
      <c r="B5" s="5">
        <v>14</v>
      </c>
      <c r="C5" s="24">
        <f t="shared" si="0"/>
        <v>50.2</v>
      </c>
      <c r="D5" s="24">
        <f>Combo!AG7</f>
        <v>51</v>
      </c>
      <c r="E5" s="24">
        <f>Combo!AW7</f>
        <v>45</v>
      </c>
      <c r="F5" s="24">
        <v>51</v>
      </c>
      <c r="G5" s="24">
        <v>48</v>
      </c>
      <c r="H5" s="5">
        <v>56</v>
      </c>
      <c r="I5" s="3">
        <v>48</v>
      </c>
      <c r="J5" s="5">
        <v>64</v>
      </c>
      <c r="K5" s="5">
        <f>28+34</f>
        <v>62</v>
      </c>
      <c r="L5" s="5">
        <v>55</v>
      </c>
      <c r="M5" s="5">
        <v>53</v>
      </c>
      <c r="N5" s="5">
        <v>41</v>
      </c>
      <c r="O5" s="26" t="s">
        <v>32</v>
      </c>
      <c r="P5" s="26" t="s">
        <v>32</v>
      </c>
      <c r="Q5" s="26" t="s">
        <v>32</v>
      </c>
      <c r="R5" s="26" t="s">
        <v>32</v>
      </c>
    </row>
    <row r="6" spans="1:18" ht="13.8" thickBot="1">
      <c r="A6" s="87" t="s">
        <v>38</v>
      </c>
      <c r="B6" s="62">
        <v>6</v>
      </c>
      <c r="C6" s="63">
        <f t="shared" si="0"/>
        <v>48</v>
      </c>
      <c r="D6" s="63">
        <f>Combo!AG8</f>
        <v>54</v>
      </c>
      <c r="E6" s="63">
        <f>Combo!AW8</f>
        <v>42</v>
      </c>
      <c r="F6" s="63">
        <v>51</v>
      </c>
      <c r="G6" s="63">
        <v>46</v>
      </c>
      <c r="H6" s="62">
        <v>47</v>
      </c>
      <c r="I6" s="64">
        <v>46</v>
      </c>
      <c r="J6" s="62">
        <v>56</v>
      </c>
      <c r="K6" s="62">
        <f>22+24</f>
        <v>46</v>
      </c>
      <c r="L6" s="62">
        <v>53</v>
      </c>
      <c r="M6" s="62">
        <v>45</v>
      </c>
      <c r="N6" s="62">
        <v>47</v>
      </c>
      <c r="O6" s="62">
        <v>47</v>
      </c>
      <c r="P6" s="62">
        <v>42</v>
      </c>
      <c r="Q6" s="62">
        <v>45</v>
      </c>
      <c r="R6" s="62">
        <v>36</v>
      </c>
    </row>
    <row r="7" spans="1:18" ht="13.8" thickTop="1">
      <c r="A7" s="88" t="s">
        <v>39</v>
      </c>
      <c r="B7" s="5">
        <v>-1</v>
      </c>
      <c r="C7" s="24">
        <f t="shared" si="0"/>
        <v>43.6</v>
      </c>
      <c r="D7" s="24">
        <f>Combo!AG9</f>
        <v>48</v>
      </c>
      <c r="E7" s="24">
        <f>Combo!AW9</f>
        <v>44</v>
      </c>
      <c r="F7" s="24">
        <v>41</v>
      </c>
      <c r="G7" s="24">
        <v>38</v>
      </c>
      <c r="H7" s="5">
        <v>47</v>
      </c>
      <c r="I7" s="3">
        <v>54</v>
      </c>
      <c r="J7" s="5">
        <v>49</v>
      </c>
      <c r="K7" s="5">
        <f>16+27</f>
        <v>43</v>
      </c>
      <c r="L7" s="5">
        <v>49</v>
      </c>
      <c r="M7" s="5">
        <v>49</v>
      </c>
      <c r="N7" s="5">
        <v>49</v>
      </c>
      <c r="O7" s="5">
        <v>52</v>
      </c>
      <c r="P7" s="5">
        <v>42</v>
      </c>
      <c r="Q7" s="5">
        <v>35</v>
      </c>
      <c r="R7" s="5">
        <v>44</v>
      </c>
    </row>
    <row r="8" spans="1:18">
      <c r="A8" s="86" t="s">
        <v>40</v>
      </c>
      <c r="B8" s="5">
        <v>-22</v>
      </c>
      <c r="C8" s="24">
        <f t="shared" si="0"/>
        <v>82.6</v>
      </c>
      <c r="D8" s="24">
        <f>Combo!AG10</f>
        <v>87</v>
      </c>
      <c r="E8" s="24">
        <f>Combo!AW10</f>
        <v>71</v>
      </c>
      <c r="F8" s="24">
        <v>99</v>
      </c>
      <c r="G8" s="24">
        <v>76</v>
      </c>
      <c r="H8" s="5">
        <v>80</v>
      </c>
      <c r="I8" s="3">
        <v>91</v>
      </c>
      <c r="J8" s="5">
        <v>78</v>
      </c>
      <c r="K8" s="5">
        <f>36+43</f>
        <v>79</v>
      </c>
      <c r="L8" s="5">
        <v>78</v>
      </c>
      <c r="M8" s="5">
        <v>70</v>
      </c>
      <c r="N8" s="5">
        <v>71</v>
      </c>
      <c r="O8" s="5">
        <f>41+11+12</f>
        <v>64</v>
      </c>
      <c r="P8" s="5">
        <v>64</v>
      </c>
      <c r="Q8" s="5">
        <v>70</v>
      </c>
      <c r="R8" s="5">
        <v>32</v>
      </c>
    </row>
    <row r="9" spans="1:18">
      <c r="A9" s="86" t="s">
        <v>41</v>
      </c>
      <c r="B9" s="5">
        <v>7</v>
      </c>
      <c r="C9" s="24">
        <f t="shared" si="0"/>
        <v>46.2</v>
      </c>
      <c r="D9" s="24">
        <f>Combo!AG11</f>
        <v>47</v>
      </c>
      <c r="E9" s="24">
        <f>Combo!AW11</f>
        <v>38</v>
      </c>
      <c r="F9" s="24">
        <v>50</v>
      </c>
      <c r="G9" s="24">
        <v>46</v>
      </c>
      <c r="H9" s="5">
        <v>50</v>
      </c>
      <c r="I9" s="3">
        <v>49</v>
      </c>
      <c r="J9" s="5">
        <v>57</v>
      </c>
      <c r="K9" s="5">
        <f>21+28</f>
        <v>49</v>
      </c>
      <c r="L9" s="5">
        <v>50</v>
      </c>
      <c r="M9" s="5">
        <v>45</v>
      </c>
      <c r="N9" s="5">
        <v>48</v>
      </c>
      <c r="O9" s="5">
        <v>46</v>
      </c>
      <c r="P9" s="5">
        <v>50</v>
      </c>
      <c r="Q9" s="5">
        <v>50</v>
      </c>
      <c r="R9" s="5">
        <v>52</v>
      </c>
    </row>
    <row r="10" spans="1:18" ht="13.8" thickBot="1">
      <c r="A10" s="87" t="s">
        <v>42</v>
      </c>
      <c r="B10" s="62">
        <v>-1</v>
      </c>
      <c r="C10" s="63">
        <f t="shared" si="0"/>
        <v>90.8</v>
      </c>
      <c r="D10" s="63">
        <f>Combo!AG12</f>
        <v>98</v>
      </c>
      <c r="E10" s="63">
        <f>Combo!AW12</f>
        <v>76</v>
      </c>
      <c r="F10" s="63">
        <v>100</v>
      </c>
      <c r="G10" s="63">
        <v>85</v>
      </c>
      <c r="H10" s="62">
        <v>95</v>
      </c>
      <c r="I10" s="64">
        <v>94</v>
      </c>
      <c r="J10" s="62">
        <v>99</v>
      </c>
      <c r="K10" s="62">
        <f>37+41</f>
        <v>78</v>
      </c>
      <c r="L10" s="62">
        <v>56</v>
      </c>
      <c r="M10" s="62">
        <v>51</v>
      </c>
      <c r="N10" s="62">
        <v>51</v>
      </c>
      <c r="O10" s="62">
        <v>34</v>
      </c>
      <c r="P10" s="62">
        <v>40</v>
      </c>
      <c r="Q10" s="62">
        <v>45</v>
      </c>
      <c r="R10" s="62">
        <v>38</v>
      </c>
    </row>
    <row r="11" spans="1:18" ht="13.8" thickTop="1">
      <c r="A11" s="88" t="s">
        <v>43</v>
      </c>
      <c r="B11" s="5">
        <v>3</v>
      </c>
      <c r="C11" s="24">
        <f t="shared" si="0"/>
        <v>41.8</v>
      </c>
      <c r="D11" s="24">
        <f>Combo!AG13</f>
        <v>36</v>
      </c>
      <c r="E11" s="24">
        <f>Combo!AW13</f>
        <v>42</v>
      </c>
      <c r="F11" s="24">
        <v>46</v>
      </c>
      <c r="G11" s="24">
        <v>42</v>
      </c>
      <c r="H11" s="5">
        <v>43</v>
      </c>
      <c r="I11" s="3">
        <v>48</v>
      </c>
      <c r="J11" s="5">
        <v>53</v>
      </c>
      <c r="K11" s="5">
        <f>23+31</f>
        <v>54</v>
      </c>
      <c r="L11" s="5">
        <v>50</v>
      </c>
      <c r="M11" s="5">
        <v>46</v>
      </c>
      <c r="N11" s="5">
        <v>52</v>
      </c>
      <c r="O11" s="5">
        <v>53</v>
      </c>
      <c r="P11" s="5">
        <v>48</v>
      </c>
      <c r="Q11" s="5">
        <v>42</v>
      </c>
      <c r="R11" s="5">
        <v>33</v>
      </c>
    </row>
    <row r="12" spans="1:18">
      <c r="A12" s="89" t="s">
        <v>44</v>
      </c>
      <c r="B12" s="5">
        <v>-13</v>
      </c>
      <c r="C12" s="24">
        <f t="shared" si="0"/>
        <v>43.4</v>
      </c>
      <c r="D12" s="24">
        <f>Combo!AG14</f>
        <v>40</v>
      </c>
      <c r="E12" s="24">
        <f>Combo!AW14</f>
        <v>35</v>
      </c>
      <c r="F12" s="24">
        <v>46</v>
      </c>
      <c r="G12" s="24">
        <v>48</v>
      </c>
      <c r="H12" s="5">
        <v>48</v>
      </c>
      <c r="I12" s="3">
        <v>45</v>
      </c>
      <c r="J12" s="5">
        <v>37</v>
      </c>
      <c r="K12" s="5">
        <f>19+33</f>
        <v>52</v>
      </c>
      <c r="L12" s="5">
        <v>49</v>
      </c>
      <c r="M12" s="5">
        <v>53</v>
      </c>
      <c r="N12" s="5">
        <v>32</v>
      </c>
      <c r="O12" s="5">
        <v>37</v>
      </c>
      <c r="P12" s="5">
        <v>33</v>
      </c>
      <c r="Q12" s="5">
        <v>23</v>
      </c>
      <c r="R12" s="5">
        <v>20</v>
      </c>
    </row>
    <row r="13" spans="1:18">
      <c r="A13" s="86" t="s">
        <v>45</v>
      </c>
      <c r="B13" s="5">
        <v>-20</v>
      </c>
      <c r="C13" s="24">
        <f t="shared" si="0"/>
        <v>32</v>
      </c>
      <c r="D13" s="24">
        <f>Combo!AG15</f>
        <v>30</v>
      </c>
      <c r="E13" s="24">
        <f>Combo!AW15</f>
        <v>25</v>
      </c>
      <c r="F13" s="24">
        <v>25</v>
      </c>
      <c r="G13" s="24">
        <v>38</v>
      </c>
      <c r="H13" s="5">
        <v>42</v>
      </c>
      <c r="I13" s="3">
        <v>51</v>
      </c>
      <c r="J13" s="5">
        <v>30</v>
      </c>
      <c r="K13" s="5">
        <f>17+18</f>
        <v>35</v>
      </c>
      <c r="L13" s="5">
        <v>36</v>
      </c>
      <c r="M13" s="5">
        <v>35</v>
      </c>
      <c r="N13" s="5">
        <v>43</v>
      </c>
      <c r="O13" s="5">
        <v>36</v>
      </c>
      <c r="P13" s="5">
        <v>36</v>
      </c>
      <c r="Q13" s="5">
        <v>36</v>
      </c>
      <c r="R13" s="5">
        <v>35</v>
      </c>
    </row>
    <row r="14" spans="1:18" ht="13.8" thickBot="1">
      <c r="A14" s="87" t="s">
        <v>34</v>
      </c>
      <c r="B14" s="62">
        <v>7</v>
      </c>
      <c r="C14" s="63">
        <f t="shared" si="0"/>
        <v>36.6</v>
      </c>
      <c r="D14" s="63">
        <f>Combo!AG16</f>
        <v>30</v>
      </c>
      <c r="E14" s="63">
        <f>Combo!AW16</f>
        <v>38</v>
      </c>
      <c r="F14" s="63">
        <v>40</v>
      </c>
      <c r="G14" s="63">
        <v>37</v>
      </c>
      <c r="H14" s="62">
        <v>38</v>
      </c>
      <c r="I14" s="64">
        <v>51</v>
      </c>
      <c r="J14" s="62">
        <v>57</v>
      </c>
      <c r="K14" s="62">
        <f>24+39</f>
        <v>63</v>
      </c>
      <c r="L14" s="62">
        <v>53</v>
      </c>
      <c r="M14" s="62">
        <v>48</v>
      </c>
      <c r="N14" s="62">
        <v>55</v>
      </c>
      <c r="O14" s="62">
        <v>40</v>
      </c>
      <c r="P14" s="62">
        <v>50</v>
      </c>
      <c r="Q14" s="62">
        <v>48</v>
      </c>
      <c r="R14" s="62">
        <v>41</v>
      </c>
    </row>
    <row r="15" spans="1:18" ht="13.8" thickTop="1">
      <c r="A15" s="88" t="s">
        <v>46</v>
      </c>
      <c r="B15" s="5">
        <v>-23</v>
      </c>
      <c r="C15" s="24">
        <f t="shared" si="0"/>
        <v>37.4</v>
      </c>
      <c r="D15" s="24">
        <f>Combo!AG17</f>
        <v>49</v>
      </c>
      <c r="E15" s="24">
        <f>Combo!AW17</f>
        <v>35</v>
      </c>
      <c r="F15" s="24">
        <v>30</v>
      </c>
      <c r="G15" s="24">
        <v>32</v>
      </c>
      <c r="H15" s="5">
        <v>41</v>
      </c>
      <c r="I15" s="3">
        <v>34</v>
      </c>
      <c r="J15" s="5">
        <v>27</v>
      </c>
      <c r="K15" s="5">
        <f>13+29</f>
        <v>42</v>
      </c>
      <c r="L15" s="5">
        <v>50</v>
      </c>
      <c r="M15" s="5">
        <v>41</v>
      </c>
      <c r="N15" s="5">
        <v>40</v>
      </c>
      <c r="O15" s="5">
        <v>43</v>
      </c>
      <c r="P15" s="5">
        <v>35</v>
      </c>
      <c r="Q15" s="5">
        <v>33</v>
      </c>
      <c r="R15" s="5">
        <v>31</v>
      </c>
    </row>
    <row r="16" spans="1:18">
      <c r="A16" s="89" t="s">
        <v>47</v>
      </c>
      <c r="B16" s="5">
        <v>-52</v>
      </c>
      <c r="C16" s="24">
        <f t="shared" si="0"/>
        <v>43.6</v>
      </c>
      <c r="D16" s="24">
        <f>Combo!AG18</f>
        <v>45</v>
      </c>
      <c r="E16" s="24">
        <f>Combo!AW18</f>
        <v>47</v>
      </c>
      <c r="F16" s="24">
        <v>51</v>
      </c>
      <c r="G16" s="24">
        <v>37</v>
      </c>
      <c r="H16" s="5">
        <v>38</v>
      </c>
      <c r="I16" s="3">
        <v>43</v>
      </c>
      <c r="J16" s="5">
        <v>48</v>
      </c>
      <c r="K16" s="5">
        <f>21+41</f>
        <v>62</v>
      </c>
      <c r="L16" s="5">
        <v>70</v>
      </c>
      <c r="M16" s="5">
        <v>51</v>
      </c>
      <c r="N16" s="5">
        <v>40</v>
      </c>
      <c r="O16" s="5">
        <v>71</v>
      </c>
      <c r="P16" s="5">
        <v>42</v>
      </c>
      <c r="Q16" s="5">
        <v>33</v>
      </c>
      <c r="R16" s="5">
        <v>21</v>
      </c>
    </row>
    <row r="17" spans="1:247">
      <c r="A17" s="86" t="s">
        <v>48</v>
      </c>
      <c r="B17" s="5">
        <v>-10</v>
      </c>
      <c r="C17" s="24">
        <f t="shared" si="0"/>
        <v>38</v>
      </c>
      <c r="D17" s="24">
        <f>Combo!AG19</f>
        <v>42</v>
      </c>
      <c r="E17" s="24">
        <f>Combo!AW19</f>
        <v>32</v>
      </c>
      <c r="F17" s="24">
        <v>39</v>
      </c>
      <c r="G17" s="24">
        <v>37</v>
      </c>
      <c r="H17" s="5">
        <v>40</v>
      </c>
      <c r="I17" s="3">
        <v>43</v>
      </c>
      <c r="J17" s="5">
        <v>40</v>
      </c>
      <c r="K17" s="5">
        <f>22+29</f>
        <v>51</v>
      </c>
      <c r="L17" s="5">
        <v>47</v>
      </c>
      <c r="M17" s="5">
        <v>41</v>
      </c>
      <c r="N17" s="5">
        <v>34</v>
      </c>
      <c r="O17" s="5">
        <v>25</v>
      </c>
      <c r="P17" s="5">
        <v>35</v>
      </c>
      <c r="Q17" s="5">
        <v>32</v>
      </c>
      <c r="R17" s="5">
        <v>22</v>
      </c>
    </row>
    <row r="18" spans="1:247" ht="13.8" thickBot="1">
      <c r="A18" s="85" t="s">
        <v>49</v>
      </c>
      <c r="B18" s="62">
        <v>-41</v>
      </c>
      <c r="C18" s="63">
        <f t="shared" si="0"/>
        <v>42.2</v>
      </c>
      <c r="D18" s="63">
        <f>Combo!AG21</f>
        <v>15</v>
      </c>
      <c r="E18" s="63">
        <f>Combo!AW21</f>
        <v>18</v>
      </c>
      <c r="F18" s="63">
        <v>38</v>
      </c>
      <c r="G18" s="63">
        <v>61</v>
      </c>
      <c r="H18" s="62">
        <v>79</v>
      </c>
      <c r="I18" s="62">
        <v>77</v>
      </c>
      <c r="J18" s="62">
        <v>59</v>
      </c>
      <c r="K18" s="62">
        <f>27+37</f>
        <v>64</v>
      </c>
      <c r="L18" s="62">
        <v>67</v>
      </c>
      <c r="M18" s="62">
        <v>63</v>
      </c>
      <c r="N18" s="62">
        <v>59</v>
      </c>
      <c r="O18" s="62">
        <v>72</v>
      </c>
      <c r="P18" s="62">
        <v>67</v>
      </c>
      <c r="Q18" s="62">
        <v>62</v>
      </c>
      <c r="R18" s="62">
        <v>32</v>
      </c>
    </row>
    <row r="19" spans="1:247" ht="14.4" thickTop="1" thickBot="1">
      <c r="A19" s="86" t="s">
        <v>81</v>
      </c>
      <c r="B19" s="6"/>
      <c r="C19" s="24">
        <f>AVERAGE(D19:H19)</f>
        <v>18.5</v>
      </c>
      <c r="D19" s="24">
        <f>Combo!AG20</f>
        <v>23</v>
      </c>
      <c r="E19" s="24">
        <f>Combo!AW20</f>
        <v>14</v>
      </c>
      <c r="F19" s="24"/>
      <c r="G19" s="24"/>
      <c r="H19" s="26"/>
      <c r="I19" s="26"/>
      <c r="J19" s="26"/>
      <c r="K19" s="26" t="s">
        <v>32</v>
      </c>
      <c r="L19" s="26" t="s">
        <v>32</v>
      </c>
      <c r="M19" s="26" t="s">
        <v>32</v>
      </c>
      <c r="N19" s="26" t="s">
        <v>32</v>
      </c>
      <c r="O19" s="26" t="s">
        <v>32</v>
      </c>
      <c r="P19" s="26" t="s">
        <v>32</v>
      </c>
      <c r="Q19" s="26" t="s">
        <v>32</v>
      </c>
      <c r="R19" s="26" t="s">
        <v>32</v>
      </c>
    </row>
    <row r="20" spans="1:247" s="3" customFormat="1" ht="13.8" thickTop="1">
      <c r="A20" s="86" t="s">
        <v>57</v>
      </c>
      <c r="B20" s="5"/>
      <c r="C20" s="24">
        <f t="shared" si="0"/>
        <v>14.5</v>
      </c>
      <c r="D20" s="24">
        <f>Combo!AG22</f>
        <v>15</v>
      </c>
      <c r="E20" s="24">
        <f>Combo!AW22</f>
        <v>15</v>
      </c>
      <c r="F20" s="24">
        <v>6</v>
      </c>
      <c r="G20" s="24">
        <v>22</v>
      </c>
      <c r="H20" s="26"/>
      <c r="I20" s="68"/>
      <c r="J20" s="26"/>
      <c r="K20" s="26" t="s">
        <v>32</v>
      </c>
      <c r="L20" s="26" t="s">
        <v>32</v>
      </c>
      <c r="M20" s="26" t="s">
        <v>32</v>
      </c>
      <c r="N20" s="26" t="s">
        <v>32</v>
      </c>
      <c r="O20" s="26" t="s">
        <v>32</v>
      </c>
      <c r="P20" s="26" t="s">
        <v>32</v>
      </c>
      <c r="Q20" s="26" t="s">
        <v>32</v>
      </c>
      <c r="R20" s="69" t="s">
        <v>32</v>
      </c>
      <c r="U20" s="23"/>
      <c r="V20" s="23"/>
      <c r="W20" s="23"/>
      <c r="AK20" s="23"/>
      <c r="AL20" s="23"/>
      <c r="AM20" s="23"/>
      <c r="BA20" s="23"/>
      <c r="BB20" s="23"/>
      <c r="BC20" s="23"/>
      <c r="BQ20" s="23"/>
      <c r="BR20" s="23"/>
      <c r="BS20" s="23"/>
      <c r="CG20" s="23"/>
      <c r="CH20" s="23"/>
      <c r="CI20" s="23"/>
      <c r="CW20" s="23"/>
      <c r="CX20" s="23"/>
      <c r="CY20" s="23"/>
      <c r="DM20" s="23"/>
      <c r="DN20" s="23"/>
      <c r="DO20" s="23"/>
      <c r="EC20" s="23"/>
      <c r="ED20" s="23"/>
      <c r="EE20" s="23"/>
      <c r="ES20" s="23"/>
      <c r="ET20" s="23"/>
      <c r="EU20" s="23"/>
      <c r="FI20" s="23"/>
      <c r="FJ20" s="23"/>
      <c r="FK20" s="23"/>
      <c r="FY20" s="23"/>
      <c r="FZ20" s="23"/>
      <c r="GA20" s="23"/>
      <c r="GO20" s="23"/>
      <c r="GP20" s="23"/>
      <c r="GQ20" s="23"/>
      <c r="HE20" s="23"/>
      <c r="HF20" s="23"/>
      <c r="HG20" s="23"/>
      <c r="HU20" s="23"/>
      <c r="HV20" s="23"/>
      <c r="HW20" s="23"/>
      <c r="IK20" s="23"/>
      <c r="IL20" s="23"/>
      <c r="IM20" s="23"/>
    </row>
    <row r="21" spans="1:247">
      <c r="A21" s="86" t="s">
        <v>80</v>
      </c>
      <c r="B21" s="26"/>
      <c r="C21" s="24">
        <f t="shared" si="0"/>
        <v>14.2</v>
      </c>
      <c r="D21" s="24">
        <f>Combo!AG23</f>
        <v>7</v>
      </c>
      <c r="E21" s="24">
        <f>Combo!AW23</f>
        <v>19</v>
      </c>
      <c r="F21" s="24">
        <v>3</v>
      </c>
      <c r="G21" s="24">
        <v>20</v>
      </c>
      <c r="H21" s="59">
        <v>22</v>
      </c>
      <c r="I21" s="3">
        <v>9</v>
      </c>
      <c r="J21" s="26"/>
      <c r="K21" s="26" t="s">
        <v>32</v>
      </c>
      <c r="L21" s="26" t="s">
        <v>32</v>
      </c>
      <c r="M21" s="26" t="s">
        <v>32</v>
      </c>
      <c r="N21" s="26" t="s">
        <v>32</v>
      </c>
      <c r="O21" s="26" t="s">
        <v>32</v>
      </c>
      <c r="P21" s="26" t="s">
        <v>32</v>
      </c>
      <c r="Q21" s="26" t="s">
        <v>32</v>
      </c>
      <c r="R21" s="26" t="s">
        <v>32</v>
      </c>
    </row>
    <row r="22" spans="1:247">
      <c r="A22" s="86" t="s">
        <v>56</v>
      </c>
      <c r="B22" s="6"/>
      <c r="C22" s="24">
        <f t="shared" si="0"/>
        <v>25</v>
      </c>
      <c r="D22" s="24">
        <f>Combo!AG24</f>
        <v>24</v>
      </c>
      <c r="E22" s="24">
        <v>32</v>
      </c>
      <c r="F22" s="24">
        <v>21</v>
      </c>
      <c r="G22" s="24">
        <v>23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47">
      <c r="A23" s="65" t="s">
        <v>0</v>
      </c>
      <c r="B23" s="2"/>
      <c r="C23" s="66">
        <f>SUM(C3:C18)</f>
        <v>797</v>
      </c>
      <c r="D23" s="66">
        <f>SUM(D3:D22)</f>
        <v>875</v>
      </c>
      <c r="E23" s="66">
        <f>SUM(E3:E22)</f>
        <v>777</v>
      </c>
      <c r="F23" s="67">
        <f>SUM(F3:F22)</f>
        <v>864</v>
      </c>
      <c r="G23" s="67">
        <f>SUM(G3:G22)</f>
        <v>839</v>
      </c>
      <c r="H23" s="67">
        <f>SUM(H3:H22)</f>
        <v>896</v>
      </c>
      <c r="I23" s="67">
        <f t="shared" ref="I23:R23" si="1">SUM(I3:I21)</f>
        <v>912</v>
      </c>
      <c r="J23" s="67">
        <f t="shared" si="1"/>
        <v>882</v>
      </c>
      <c r="K23" s="67">
        <f t="shared" si="1"/>
        <v>898</v>
      </c>
      <c r="L23" s="67">
        <f t="shared" si="1"/>
        <v>886</v>
      </c>
      <c r="M23" s="67">
        <f t="shared" si="1"/>
        <v>797</v>
      </c>
      <c r="N23" s="67">
        <f t="shared" si="1"/>
        <v>782</v>
      </c>
      <c r="O23" s="67">
        <f t="shared" si="1"/>
        <v>737</v>
      </c>
      <c r="P23" s="67">
        <f t="shared" si="1"/>
        <v>697</v>
      </c>
      <c r="Q23" s="67">
        <f t="shared" si="1"/>
        <v>644</v>
      </c>
      <c r="R23" s="67">
        <f t="shared" si="1"/>
        <v>529</v>
      </c>
    </row>
    <row r="24" spans="1:247">
      <c r="A24" s="65" t="s">
        <v>69</v>
      </c>
      <c r="B24" s="2"/>
      <c r="C24" s="84">
        <f>C23/19</f>
        <v>41.94736842105263</v>
      </c>
      <c r="D24" s="84">
        <f>D23/19</f>
        <v>46.05263157894737</v>
      </c>
      <c r="E24" s="84">
        <f>E23/19</f>
        <v>40.89473684210526</v>
      </c>
      <c r="F24" s="84">
        <f>F23/19</f>
        <v>45.473684210526315</v>
      </c>
      <c r="G24" s="84">
        <f>G23/19</f>
        <v>44.157894736842103</v>
      </c>
      <c r="H24" s="84">
        <f>H23/18</f>
        <v>49.777777777777779</v>
      </c>
      <c r="I24" s="84">
        <f>I23/18</f>
        <v>50.666666666666664</v>
      </c>
      <c r="J24" s="84">
        <f>J23/17</f>
        <v>51.882352941176471</v>
      </c>
      <c r="K24" s="84">
        <f>K23/17</f>
        <v>52.823529411764703</v>
      </c>
      <c r="L24" s="84">
        <f>L23/17</f>
        <v>52.117647058823529</v>
      </c>
      <c r="M24" s="84">
        <f>M23/17</f>
        <v>46.882352941176471</v>
      </c>
      <c r="N24" s="84">
        <f>N23/17</f>
        <v>46</v>
      </c>
      <c r="O24" s="84">
        <f>O23/16</f>
        <v>46.0625</v>
      </c>
      <c r="P24" s="84">
        <f>P23/16</f>
        <v>43.5625</v>
      </c>
      <c r="Q24" s="84">
        <f>Q23/16</f>
        <v>40.25</v>
      </c>
      <c r="R24" s="84">
        <f>R23/16</f>
        <v>33.0625</v>
      </c>
    </row>
    <row r="25" spans="1:247">
      <c r="F25" s="70"/>
    </row>
  </sheetData>
  <mergeCells count="18">
    <mergeCell ref="D1:D2"/>
    <mergeCell ref="E1:E2"/>
    <mergeCell ref="P1:P2"/>
    <mergeCell ref="Q1:Q2"/>
    <mergeCell ref="L1:L2"/>
    <mergeCell ref="J1:J2"/>
    <mergeCell ref="G1:G2"/>
    <mergeCell ref="F1:F2"/>
    <mergeCell ref="R1:R2"/>
    <mergeCell ref="N1:N2"/>
    <mergeCell ref="O1:O2"/>
    <mergeCell ref="A1:A2"/>
    <mergeCell ref="M1:M2"/>
    <mergeCell ref="B1:B2"/>
    <mergeCell ref="I1:I2"/>
    <mergeCell ref="H1:H2"/>
    <mergeCell ref="C1:C2"/>
    <mergeCell ref="K1:K2"/>
  </mergeCells>
  <phoneticPr fontId="0" type="noConversion"/>
  <printOptions horizontalCentered="1" gridLines="1"/>
  <pageMargins left="0.25" right="0.25" top="1.36" bottom="1" header="0.5" footer="0.5"/>
  <pageSetup orientation="landscape" horizontalDpi="300" verticalDpi="300" r:id="rId1"/>
  <headerFooter alignWithMargins="0">
    <oddHeader>&amp;C&amp;"Times New Roman,Bold"&amp;12Enrollment History
by Program</oddHeader>
    <oddFooter>&amp;L&amp;"Times New Roman,Regular"&amp;D&amp;C&amp;"Times New Roman,Bold"Erie County Technical School&amp;R&amp;"Times New Roman,Regular"Page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11</vt:i4>
      </vt:variant>
      <vt:variant>
        <vt:lpstr>Charts</vt:lpstr>
      </vt:variant>
      <vt:variant>
        <vt:i4>10</vt:i4>
      </vt:variant>
      <vt:variant>
        <vt:lpstr>Named Ranges</vt:lpstr>
      </vt:variant>
      <vt:variant>
        <vt:i4>19</vt:i4>
      </vt:variant>
    </vt:vector>
  </HeadingPairs>
  <TitlesOfParts>
    <vt:vector size="40" baseType="lpstr">
      <vt:lpstr>Enrollment Changes Aug-Sept</vt:lpstr>
      <vt:lpstr>1112Monthly </vt:lpstr>
      <vt:lpstr>1011Monthly</vt:lpstr>
      <vt:lpstr>0910 Monthly </vt:lpstr>
      <vt:lpstr>0809 Monthly</vt:lpstr>
      <vt:lpstr>0708 Monthly</vt:lpstr>
      <vt:lpstr>0607 Monthly</vt:lpstr>
      <vt:lpstr>0405 Monthly</vt:lpstr>
      <vt:lpstr>Combo</vt:lpstr>
      <vt:lpstr>Districts</vt:lpstr>
      <vt:lpstr>Program</vt:lpstr>
      <vt:lpstr>Chart1--Enroll Change</vt:lpstr>
      <vt:lpstr>Retention History</vt:lpstr>
      <vt:lpstr>5-Year Chart</vt:lpstr>
      <vt:lpstr>Applications History</vt:lpstr>
      <vt:lpstr>History Chart 1990-2003</vt:lpstr>
      <vt:lpstr>ABR to CCA</vt:lpstr>
      <vt:lpstr>CIS to CUA</vt:lpstr>
      <vt:lpstr>DDE to FEN</vt:lpstr>
      <vt:lpstr>GRA to TDI</vt:lpstr>
      <vt:lpstr>3yr PLA to Sr Only</vt:lpstr>
      <vt:lpstr>'0405 Monthly'!Print_Area</vt:lpstr>
      <vt:lpstr>'0607 Monthly'!Print_Area</vt:lpstr>
      <vt:lpstr>'0708 Monthly'!Print_Area</vt:lpstr>
      <vt:lpstr>'0809 Monthly'!Print_Area</vt:lpstr>
      <vt:lpstr>'0910 Monthly '!Print_Area</vt:lpstr>
      <vt:lpstr>'1011Monthly'!Print_Area</vt:lpstr>
      <vt:lpstr>'1112Monthly '!Print_Area</vt:lpstr>
      <vt:lpstr>Combo!Print_Area</vt:lpstr>
      <vt:lpstr>Districts!Print_Area</vt:lpstr>
      <vt:lpstr>'0405 Monthly'!Print_Titles</vt:lpstr>
      <vt:lpstr>'0607 Monthly'!Print_Titles</vt:lpstr>
      <vt:lpstr>'0708 Monthly'!Print_Titles</vt:lpstr>
      <vt:lpstr>'0809 Monthly'!Print_Titles</vt:lpstr>
      <vt:lpstr>'0910 Monthly '!Print_Titles</vt:lpstr>
      <vt:lpstr>'1011Monthly'!Print_Titles</vt:lpstr>
      <vt:lpstr>'1112Monthly '!Print_Titles</vt:lpstr>
      <vt:lpstr>Combo!Print_Titles</vt:lpstr>
      <vt:lpstr>Districts!Print_Titles</vt:lpstr>
      <vt:lpstr>QUOAVE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Erie County Technical School</cp:lastModifiedBy>
  <cp:lastPrinted>2012-03-15T17:24:56Z</cp:lastPrinted>
  <dcterms:created xsi:type="dcterms:W3CDTF">1998-04-20T12:36:55Z</dcterms:created>
  <dcterms:modified xsi:type="dcterms:W3CDTF">2012-03-15T17:25:02Z</dcterms:modified>
</cp:coreProperties>
</file>