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0" yWindow="-228" windowWidth="12036" windowHeight="7068" tabRatio="418"/>
  </bookViews>
  <sheets>
    <sheet name="Sheet1" sheetId="2" r:id="rId1"/>
    <sheet name="ECTS 300-999" sheetId="1" r:id="rId2"/>
  </sheets>
  <externalReferences>
    <externalReference r:id="rId3"/>
  </externalReferences>
  <definedNames>
    <definedName name="Perkins">'ECTS 300-999'!$E$568</definedName>
    <definedName name="_xlnm.Print_Area" localSheetId="1">'ECTS 300-999'!$A$1:$S$658</definedName>
    <definedName name="_xlnm.Print_Titles" localSheetId="1">'ECTS 300-999'!$A:$C,'ECTS 300-999'!$1:$7</definedName>
  </definedNames>
  <calcPr calcId="145621"/>
</workbook>
</file>

<file path=xl/calcChain.xml><?xml version="1.0" encoding="utf-8"?>
<calcChain xmlns="http://schemas.openxmlformats.org/spreadsheetml/2006/main">
  <c r="D26" i="2"/>
  <c r="C26"/>
  <c r="C13"/>
  <c r="C17" l="1"/>
  <c r="C20" s="1"/>
  <c r="D3"/>
  <c r="D4" s="1"/>
  <c r="G201" i="1"/>
  <c r="D5" i="2" l="1"/>
  <c r="D6" l="1"/>
  <c r="D7" s="1"/>
  <c r="D8" s="1"/>
  <c r="D9" s="1"/>
  <c r="D10" s="1"/>
  <c r="D11" s="1"/>
  <c r="D12" s="1"/>
  <c r="D13" s="1"/>
  <c r="D14" s="1"/>
  <c r="D15" s="1"/>
  <c r="D16" s="1"/>
  <c r="D17" s="1"/>
  <c r="D18" s="1"/>
  <c r="D19" s="1"/>
  <c r="H515" i="1" l="1"/>
  <c r="H364"/>
  <c r="H346"/>
  <c r="H256"/>
  <c r="V295" s="1"/>
  <c r="H234"/>
  <c r="H229"/>
  <c r="H226"/>
  <c r="H217"/>
  <c r="H179"/>
  <c r="H175"/>
  <c r="H172"/>
  <c r="H147"/>
  <c r="H129"/>
  <c r="H126"/>
  <c r="H123"/>
  <c r="H118"/>
  <c r="H115"/>
  <c r="H112"/>
  <c r="H108"/>
  <c r="H105"/>
  <c r="H102"/>
  <c r="H99"/>
  <c r="H76"/>
  <c r="H72"/>
  <c r="H69"/>
  <c r="H66"/>
  <c r="H57"/>
  <c r="H46"/>
  <c r="H39"/>
  <c r="H22"/>
  <c r="F506"/>
  <c r="F507" s="1"/>
  <c r="F428"/>
  <c r="G426" s="1"/>
  <c r="F408"/>
  <c r="F376"/>
  <c r="F371"/>
  <c r="G370" s="1"/>
  <c r="F189"/>
  <c r="U189"/>
  <c r="F553"/>
  <c r="F552"/>
  <c r="F509"/>
  <c r="F508"/>
  <c r="G194"/>
  <c r="F135"/>
  <c r="G134" s="1"/>
  <c r="K11"/>
  <c r="M11" s="1"/>
  <c r="G11"/>
  <c r="K640"/>
  <c r="G640"/>
  <c r="K555"/>
  <c r="G555"/>
  <c r="P216"/>
  <c r="K59"/>
  <c r="G59"/>
  <c r="K8"/>
  <c r="G8"/>
  <c r="K657"/>
  <c r="J657"/>
  <c r="K656"/>
  <c r="J656"/>
  <c r="K655"/>
  <c r="J655"/>
  <c r="K654"/>
  <c r="J654"/>
  <c r="K653"/>
  <c r="J653"/>
  <c r="K652"/>
  <c r="J652"/>
  <c r="K651"/>
  <c r="J651"/>
  <c r="K650"/>
  <c r="J650"/>
  <c r="K649"/>
  <c r="J649"/>
  <c r="K637"/>
  <c r="K629"/>
  <c r="K627"/>
  <c r="K623"/>
  <c r="K606"/>
  <c r="J602"/>
  <c r="K587" s="1"/>
  <c r="K583"/>
  <c r="K580"/>
  <c r="K576"/>
  <c r="K573"/>
  <c r="K570"/>
  <c r="K560"/>
  <c r="J551"/>
  <c r="J550"/>
  <c r="J547"/>
  <c r="J546"/>
  <c r="J545"/>
  <c r="J544"/>
  <c r="J543"/>
  <c r="K539"/>
  <c r="K536"/>
  <c r="K532"/>
  <c r="K529"/>
  <c r="K526"/>
  <c r="K523"/>
  <c r="J520"/>
  <c r="J519"/>
  <c r="K514"/>
  <c r="J509"/>
  <c r="K504" s="1"/>
  <c r="J501"/>
  <c r="K500" s="1"/>
  <c r="K497"/>
  <c r="J495"/>
  <c r="K490" s="1"/>
  <c r="J487"/>
  <c r="K472" s="1"/>
  <c r="K448"/>
  <c r="K442"/>
  <c r="K439"/>
  <c r="K436"/>
  <c r="K433"/>
  <c r="K430"/>
  <c r="J428"/>
  <c r="K426" s="1"/>
  <c r="K422"/>
  <c r="K416"/>
  <c r="K413"/>
  <c r="M413" s="1"/>
  <c r="K410"/>
  <c r="M410" s="1"/>
  <c r="K407"/>
  <c r="K404"/>
  <c r="K401"/>
  <c r="K398"/>
  <c r="K394"/>
  <c r="K387"/>
  <c r="K384"/>
  <c r="K381"/>
  <c r="K378"/>
  <c r="K375"/>
  <c r="K370"/>
  <c r="K366"/>
  <c r="K363"/>
  <c r="K360"/>
  <c r="J355"/>
  <c r="K352" s="1"/>
  <c r="K349"/>
  <c r="M349" s="1"/>
  <c r="K345"/>
  <c r="K342"/>
  <c r="K339"/>
  <c r="K336"/>
  <c r="K333"/>
  <c r="K329"/>
  <c r="K320"/>
  <c r="K317"/>
  <c r="M317" s="1"/>
  <c r="K314"/>
  <c r="K311"/>
  <c r="K308"/>
  <c r="K303"/>
  <c r="K297"/>
  <c r="N297" s="1"/>
  <c r="N565" s="1"/>
  <c r="K273"/>
  <c r="K266"/>
  <c r="K260"/>
  <c r="K255"/>
  <c r="K252"/>
  <c r="K242"/>
  <c r="K232"/>
  <c r="K228"/>
  <c r="K224"/>
  <c r="M224" s="1"/>
  <c r="K221"/>
  <c r="K216"/>
  <c r="M216" s="1"/>
  <c r="K213"/>
  <c r="K210"/>
  <c r="K207"/>
  <c r="K204"/>
  <c r="K201"/>
  <c r="K198"/>
  <c r="K194"/>
  <c r="K191"/>
  <c r="K188"/>
  <c r="K185"/>
  <c r="K181"/>
  <c r="K178"/>
  <c r="M178" s="1"/>
  <c r="K174"/>
  <c r="K171"/>
  <c r="K168"/>
  <c r="K165"/>
  <c r="J163"/>
  <c r="K158" s="1"/>
  <c r="M158" s="1"/>
  <c r="K149"/>
  <c r="K146"/>
  <c r="K141"/>
  <c r="M141" s="1"/>
  <c r="K138"/>
  <c r="J135"/>
  <c r="K134" s="1"/>
  <c r="K131"/>
  <c r="M131" s="1"/>
  <c r="K128"/>
  <c r="M128" s="1"/>
  <c r="K125"/>
  <c r="K122"/>
  <c r="K117"/>
  <c r="K114"/>
  <c r="K111"/>
  <c r="K107"/>
  <c r="M107" s="1"/>
  <c r="K104"/>
  <c r="K101"/>
  <c r="M101" s="1"/>
  <c r="K98"/>
  <c r="K95"/>
  <c r="K92"/>
  <c r="K89"/>
  <c r="K86"/>
  <c r="K82"/>
  <c r="K79"/>
  <c r="J77"/>
  <c r="K75" s="1"/>
  <c r="K71"/>
  <c r="K68"/>
  <c r="K65"/>
  <c r="K62"/>
  <c r="K56"/>
  <c r="K53"/>
  <c r="K50"/>
  <c r="K45"/>
  <c r="K42"/>
  <c r="K38"/>
  <c r="K35"/>
  <c r="K32"/>
  <c r="K29"/>
  <c r="K25"/>
  <c r="K21"/>
  <c r="M21" s="1"/>
  <c r="K18"/>
  <c r="K15"/>
  <c r="G242"/>
  <c r="F543"/>
  <c r="F544"/>
  <c r="F545"/>
  <c r="F546"/>
  <c r="F547"/>
  <c r="F550"/>
  <c r="F551"/>
  <c r="G490"/>
  <c r="G15"/>
  <c r="G18"/>
  <c r="G21"/>
  <c r="G25"/>
  <c r="G29"/>
  <c r="G32"/>
  <c r="G35"/>
  <c r="G38"/>
  <c r="G42"/>
  <c r="G45"/>
  <c r="G50"/>
  <c r="G53"/>
  <c r="G56"/>
  <c r="G62"/>
  <c r="G65"/>
  <c r="G68"/>
  <c r="G71"/>
  <c r="G75"/>
  <c r="G79"/>
  <c r="G82"/>
  <c r="G86"/>
  <c r="G89"/>
  <c r="G92"/>
  <c r="G95"/>
  <c r="G98"/>
  <c r="G101"/>
  <c r="G104"/>
  <c r="G107"/>
  <c r="G111"/>
  <c r="G114"/>
  <c r="G117"/>
  <c r="G122"/>
  <c r="G125"/>
  <c r="G128"/>
  <c r="G131"/>
  <c r="G138"/>
  <c r="G141"/>
  <c r="G146"/>
  <c r="G149"/>
  <c r="G158"/>
  <c r="G165"/>
  <c r="G168"/>
  <c r="G171"/>
  <c r="G174"/>
  <c r="G178"/>
  <c r="G181"/>
  <c r="G185"/>
  <c r="G188"/>
  <c r="G191"/>
  <c r="G198"/>
  <c r="G204"/>
  <c r="G207"/>
  <c r="G210"/>
  <c r="G213"/>
  <c r="G216"/>
  <c r="G221"/>
  <c r="G224"/>
  <c r="G228"/>
  <c r="G232"/>
  <c r="G252"/>
  <c r="G255"/>
  <c r="G260"/>
  <c r="G266"/>
  <c r="G273"/>
  <c r="G297"/>
  <c r="G303"/>
  <c r="G308"/>
  <c r="G311"/>
  <c r="G314"/>
  <c r="G317"/>
  <c r="G320"/>
  <c r="G329"/>
  <c r="G333"/>
  <c r="G336"/>
  <c r="G339"/>
  <c r="G342"/>
  <c r="G345"/>
  <c r="G349"/>
  <c r="F355"/>
  <c r="G352" s="1"/>
  <c r="G360"/>
  <c r="G363"/>
  <c r="G366"/>
  <c r="G375"/>
  <c r="G378"/>
  <c r="G381"/>
  <c r="G384"/>
  <c r="G387"/>
  <c r="G394"/>
  <c r="G398"/>
  <c r="G401"/>
  <c r="G404"/>
  <c r="G407"/>
  <c r="G410"/>
  <c r="G413"/>
  <c r="G416"/>
  <c r="G422"/>
  <c r="G430"/>
  <c r="G433"/>
  <c r="G436"/>
  <c r="G439"/>
  <c r="G442"/>
  <c r="G448"/>
  <c r="G472"/>
  <c r="G497"/>
  <c r="G500"/>
  <c r="G514"/>
  <c r="G523"/>
  <c r="G526"/>
  <c r="G529"/>
  <c r="G532"/>
  <c r="G536"/>
  <c r="G539"/>
  <c r="G560"/>
  <c r="G570"/>
  <c r="G573"/>
  <c r="G576"/>
  <c r="G580"/>
  <c r="G583"/>
  <c r="F602"/>
  <c r="G587" s="1"/>
  <c r="G606"/>
  <c r="G623"/>
  <c r="G627"/>
  <c r="G629"/>
  <c r="G637"/>
  <c r="N643"/>
  <c r="P565"/>
  <c r="P643"/>
  <c r="G657"/>
  <c r="G649"/>
  <c r="G650"/>
  <c r="G651"/>
  <c r="G652"/>
  <c r="G653"/>
  <c r="G654"/>
  <c r="G655"/>
  <c r="G656"/>
  <c r="F649"/>
  <c r="F657"/>
  <c r="F656"/>
  <c r="F655"/>
  <c r="F652"/>
  <c r="F653"/>
  <c r="F650"/>
  <c r="F651"/>
  <c r="F654"/>
  <c r="R65" l="1"/>
  <c r="M65"/>
  <c r="R146"/>
  <c r="M146"/>
  <c r="R122"/>
  <c r="M122"/>
  <c r="R125"/>
  <c r="M125"/>
  <c r="R255"/>
  <c r="M255"/>
  <c r="R45"/>
  <c r="M45"/>
  <c r="R114"/>
  <c r="M114"/>
  <c r="R232"/>
  <c r="M232"/>
  <c r="R68"/>
  <c r="M68"/>
  <c r="R149"/>
  <c r="M149"/>
  <c r="R71"/>
  <c r="R6" s="1"/>
  <c r="M71"/>
  <c r="R98"/>
  <c r="M98"/>
  <c r="R75"/>
  <c r="M75"/>
  <c r="R442"/>
  <c r="M442"/>
  <c r="R171"/>
  <c r="M171"/>
  <c r="R117"/>
  <c r="M117"/>
  <c r="R339"/>
  <c r="M339"/>
  <c r="R38"/>
  <c r="M38"/>
  <c r="M6" s="1"/>
  <c r="V180"/>
  <c r="R345"/>
  <c r="M345"/>
  <c r="R104"/>
  <c r="M104"/>
  <c r="R56"/>
  <c r="M56"/>
  <c r="R111"/>
  <c r="M111"/>
  <c r="R174"/>
  <c r="M174"/>
  <c r="R228"/>
  <c r="M228"/>
  <c r="R363"/>
  <c r="M363"/>
  <c r="R216"/>
  <c r="K658"/>
  <c r="V234"/>
  <c r="G504"/>
  <c r="H505" s="1"/>
  <c r="V515" s="1"/>
  <c r="P655"/>
  <c r="T655" s="1"/>
  <c r="N645"/>
  <c r="K518"/>
  <c r="K542"/>
  <c r="N655"/>
  <c r="N653"/>
  <c r="P652"/>
  <c r="N651"/>
  <c r="N649"/>
  <c r="N656"/>
  <c r="N654"/>
  <c r="N652"/>
  <c r="N650"/>
  <c r="N657"/>
  <c r="G542"/>
  <c r="P645"/>
  <c r="F658"/>
  <c r="G658"/>
  <c r="P651"/>
  <c r="G643"/>
  <c r="G518"/>
  <c r="G565" s="1"/>
  <c r="P649"/>
  <c r="P650"/>
  <c r="P654"/>
  <c r="P656"/>
  <c r="T656" s="1"/>
  <c r="P657"/>
  <c r="K643"/>
  <c r="J658"/>
  <c r="P653"/>
  <c r="T651" l="1"/>
  <c r="H6"/>
  <c r="K565"/>
  <c r="K645" s="1"/>
  <c r="T653"/>
  <c r="T657"/>
  <c r="N658"/>
  <c r="U655" s="1"/>
  <c r="T650"/>
  <c r="T649"/>
  <c r="T652"/>
  <c r="P658"/>
  <c r="G645"/>
  <c r="T654"/>
  <c r="U649" l="1"/>
  <c r="U652"/>
  <c r="U650"/>
  <c r="U657"/>
  <c r="U651"/>
  <c r="U656"/>
  <c r="U654"/>
  <c r="U653"/>
  <c r="T658"/>
  <c r="U658" l="1"/>
  <c r="G3"/>
  <c r="G4"/>
  <c r="G5"/>
</calcChain>
</file>

<file path=xl/sharedStrings.xml><?xml version="1.0" encoding="utf-8"?>
<sst xmlns="http://schemas.openxmlformats.org/spreadsheetml/2006/main" count="579" uniqueCount="528">
  <si>
    <t>ACCOUNT</t>
  </si>
  <si>
    <t>NUMBER</t>
  </si>
  <si>
    <t>DESCRIPTION</t>
  </si>
  <si>
    <t>BOARD SERVICES-PROF SERVICES</t>
  </si>
  <si>
    <t>BOARD SERVICES-ADVERTISING-LEGAL</t>
  </si>
  <si>
    <t>BOARD SERVICES-DUES &amp; FEES</t>
  </si>
  <si>
    <t>LEGAL SERVICES-LEGAL FEES</t>
  </si>
  <si>
    <t>DIRECTOR SERVICES-SUPPLIES</t>
  </si>
  <si>
    <t xml:space="preserve">BUSINESS SERVICES-CONTRACTED SERVICES </t>
  </si>
  <si>
    <t>BUSINESS SERVICES-SUPPLIES</t>
  </si>
  <si>
    <t>BOARD SERVICES-BONDING INS</t>
  </si>
  <si>
    <t>CULINARY ARTS-SUPPLIES</t>
  </si>
  <si>
    <t>ALTERNATIVE EDUCATION-PROF FEES</t>
  </si>
  <si>
    <t>ALTERNATIVE EDUCATION-SUPPLIES</t>
  </si>
  <si>
    <t>PUPIL PERSONNEL-TRAVEL-COOP</t>
  </si>
  <si>
    <t>PUPIL PERSONNEL-TRAVEL-GUIDANCE</t>
  </si>
  <si>
    <t>PUPIL PERSONNEL-SUPPLIES-GUIDANCE</t>
  </si>
  <si>
    <t>PUPIL PERSONNEL-SUPPLIES-COOP</t>
  </si>
  <si>
    <t>PUPIL PERSONNEL-SUPPLIES-ADVERTISING</t>
  </si>
  <si>
    <t>CURRICULUM/STAFF DEV-SUPPLIES</t>
  </si>
  <si>
    <t>PRINCIPAL SERVICES SUPPLIES</t>
  </si>
  <si>
    <t>HEALTH SERVICES-SUPPLIES</t>
  </si>
  <si>
    <t>OPERATION &amp; MAINT-DISPOSAL SERVICES</t>
  </si>
  <si>
    <t>OPERATION &amp; MAINT-LAUNDRY</t>
  </si>
  <si>
    <t>OPERATION &amp; MAINT-ELECTRICITY</t>
  </si>
  <si>
    <t>OPERATION &amp; MAINT-REPAIRS &amp; MAINT</t>
  </si>
  <si>
    <t>OPERATION &amp; MAINT-EQUIPMENT RENTAL</t>
  </si>
  <si>
    <t>OPERATION &amp; MAINT-SUPPLIES</t>
  </si>
  <si>
    <t>OPERATION &amp; MAINT-GASOLINE/DIESEL FUEL</t>
  </si>
  <si>
    <t>BUILDING IMPROVEMENTS-REPAIRS</t>
  </si>
  <si>
    <t>SITE IMPROVEMENTS-REPAIRS</t>
  </si>
  <si>
    <t>NETWORK COMPUTER -PROF FEES</t>
  </si>
  <si>
    <t>NETWORK COMPUTER-COMMUNICATIONS</t>
  </si>
  <si>
    <t>NETWORK COMPUTER-SUPPLIES</t>
  </si>
  <si>
    <t>NETWORK COMPUTER -SOFTWARE</t>
  </si>
  <si>
    <t>OPERATION &amp; MAINT-WATER/SEWER</t>
  </si>
  <si>
    <t>CERTIFIED INSTRUCT STAFF DEV-PROF FEES</t>
  </si>
  <si>
    <t xml:space="preserve">CERTIFIED INSTRUCT STAFF  DEV  DUES </t>
  </si>
  <si>
    <t>OPERATION &amp; MAINT-CONTRACTED SVCS</t>
  </si>
  <si>
    <t>OPERATION &amp; MAINT-ELECTRICITY-SKL CTR</t>
  </si>
  <si>
    <t>OPERATION &amp; MAINT-PROPERTY INS-SKL CTR</t>
  </si>
  <si>
    <t>OPERATION &amp; MAINT-SUPPLIES-SKL CTR</t>
  </si>
  <si>
    <t>OPERATION &amp; MAINT-NATURAL GAS-SKL CTR</t>
  </si>
  <si>
    <t xml:space="preserve">CERTIFIED INSTRUCT STAFF DEV TRAVEL </t>
  </si>
  <si>
    <t>HEALTH ASSIST-SUPPLIES</t>
  </si>
  <si>
    <t xml:space="preserve">TECH INST-SUPPLIES-COMPUTER </t>
  </si>
  <si>
    <t>TECH INST-SUPPLIES-DRAFTING</t>
  </si>
  <si>
    <t>TECH INST-SUPPLIES-ELECTRONICS</t>
  </si>
  <si>
    <t>TRADE &amp; INDUST-REPAIR  &amp; MAINT</t>
  </si>
  <si>
    <t>TRADE &amp; INDUST-SUPPLIES-GRAPHICS</t>
  </si>
  <si>
    <t>TRADE &amp; INDUST-SUPPLIES-AUTO BODY</t>
  </si>
  <si>
    <t>TRADE &amp; INDUST-SUPPLIES-AUTO MECHANICS</t>
  </si>
  <si>
    <t>TRADE &amp; INDUST-SUPPLIES-CONST TRADES</t>
  </si>
  <si>
    <t>TRADE &amp; INDUST-SUPPLIES-COSMETOLOGY</t>
  </si>
  <si>
    <t>TRADE &amp; INDUST-SUPPLIES-ELECT ENGR</t>
  </si>
  <si>
    <t>TRADE &amp; INDUST-SUPPLIES-TOOL &amp; DIE</t>
  </si>
  <si>
    <t>TRADE &amp; INDUST-SUPPLIES-METAL FAB</t>
  </si>
  <si>
    <t>TRADE &amp; INDUST-SUPPLIES-REPAIR PARTS</t>
  </si>
  <si>
    <t>TRADE &amp; INDUST-SUPPLIES-LAB SUPPLIES</t>
  </si>
  <si>
    <t>TRADE &amp; INDUST-TEXTBOOKS</t>
  </si>
  <si>
    <t>TRADE &amp; INDUST-SOFTWARE</t>
  </si>
  <si>
    <t>TRADE &amp; INDUST-SUPPLIES-PAPER/MISC</t>
  </si>
  <si>
    <t>001</t>
  </si>
  <si>
    <t>002</t>
  </si>
  <si>
    <t>003</t>
  </si>
  <si>
    <t>HUMAN AND QUALITY RES-SUPPLIES</t>
  </si>
  <si>
    <t>Budget</t>
  </si>
  <si>
    <t>TRADE &amp; INDUST-GRADUATION  EXPENSES</t>
  </si>
  <si>
    <t>OPERATION &amp; MAINT-REPAIRS - SKL CTR</t>
  </si>
  <si>
    <t>OPERATION &amp; MAINT-PROPERTY/AUTO INS</t>
  </si>
  <si>
    <t>NETWORK-EQUIPMENT LEASES</t>
  </si>
  <si>
    <t xml:space="preserve">BUDGETARY RESERVE </t>
  </si>
  <si>
    <t xml:space="preserve">TECH INST-SUPPLIES-NETWORKING </t>
  </si>
  <si>
    <t>Technology Mgr-workshops/conf</t>
  </si>
  <si>
    <t>NETWORK TECHNOLOGY-LOCAL TRAVEL</t>
  </si>
  <si>
    <t>004</t>
  </si>
  <si>
    <t>Estimated</t>
  </si>
  <si>
    <t>TRADE &amp; INDUST-SUPPLIES-FAC ENGRG</t>
  </si>
  <si>
    <t>ACTE-board</t>
  </si>
  <si>
    <t>SchoolDESX-annual license</t>
  </si>
  <si>
    <t>Sexual harassment training</t>
  </si>
  <si>
    <t>CPR training</t>
  </si>
  <si>
    <t>Building rental/related expenses</t>
  </si>
  <si>
    <t>BOARD SERVICES-POSTAGE/meter/bulk</t>
  </si>
  <si>
    <t>CURRICULUM DEVELOPMENT-LOCAL TRAVEL</t>
  </si>
  <si>
    <t>NETWORK REPAIRS &amp; MAINTENANCE</t>
  </si>
  <si>
    <t>HUMAN &amp; QUALITY RESOURCE SERVICES</t>
  </si>
  <si>
    <t>HUMAN &amp; QUALITY RESOURCE--ADVERTISING</t>
  </si>
  <si>
    <t>Itemized</t>
  </si>
  <si>
    <t>PUPIL PERSONNEL-PURCHASED SERVICES</t>
  </si>
  <si>
    <t>Regional Chamber &amp; Growth Partnership</t>
  </si>
  <si>
    <t>Local travel-Kennerknecht</t>
  </si>
  <si>
    <t>Felix &amp; Gloekler-audits</t>
  </si>
  <si>
    <t>Repairs parts for instructional equipment</t>
  </si>
  <si>
    <t>PSBA</t>
  </si>
  <si>
    <t>DIRECTOR SERVICES-TRAVEL (local mileage)</t>
  </si>
  <si>
    <t>BOARD SERVICES-SUPPLIES (meeting expenses)</t>
  </si>
  <si>
    <t>PROF SVCS- SUPERINTENDENT (Stipend-SS/Ret)</t>
  </si>
  <si>
    <t>Simplex Maintenance Agreement</t>
  </si>
  <si>
    <t>Doyle Security Agreement</t>
  </si>
  <si>
    <t>Fire Inspections</t>
  </si>
  <si>
    <t>OPERATION &amp; MAINT-TRAVEL (local mileage)</t>
  </si>
  <si>
    <t>HUMAN/QUALITY RESOURCES (local mileage)</t>
  </si>
  <si>
    <t>Employment Advertising</t>
  </si>
  <si>
    <t>Cleaners, chemicals, etc</t>
  </si>
  <si>
    <t>OPERATION &amp; MAINT-EQUIPMENT PURCHASES</t>
  </si>
  <si>
    <t>NETWORK COMPUTER-EQUIPMENT PURCHASES</t>
  </si>
  <si>
    <t>INSTRUCTIONAL SUPPLIES--PERKINS</t>
  </si>
  <si>
    <t>TRADE &amp; INDUST-EQUIPMENT</t>
  </si>
  <si>
    <t>HOSPITALITY/TOURISM-SUPPLIES</t>
  </si>
  <si>
    <t>INSTRUCTIONAL SUPPORT-HOLLAND</t>
  </si>
  <si>
    <t>Misc supplies-</t>
  </si>
  <si>
    <t>BUILDING IMPROVEMENTS-UPGRADES/EQUIP</t>
  </si>
  <si>
    <t>HOSPITALITY/TOURISM-Equipment</t>
  </si>
  <si>
    <t>Supplies</t>
  </si>
  <si>
    <t>Safety Glasses</t>
  </si>
  <si>
    <t>Portfolio Binders</t>
  </si>
  <si>
    <t>ALTERNATIVE EDUCATION - TRAVEL</t>
  </si>
  <si>
    <t>NON-INSTRUCT STAFF DEV-TRAVEL</t>
  </si>
  <si>
    <t>NON-INSTRUCT STAFF DEV-DUES</t>
  </si>
  <si>
    <t>Furniture Replacements</t>
  </si>
  <si>
    <t>Meter-regular mail</t>
  </si>
  <si>
    <t>STUDENT FIELD TRIPS</t>
  </si>
  <si>
    <t>Local funding - 000 total</t>
  </si>
  <si>
    <t>Study Island</t>
  </si>
  <si>
    <t>ECTS Total Objects 300-999</t>
  </si>
  <si>
    <t>PACTA-school</t>
  </si>
  <si>
    <t>Minolta-Adm 9/07-9/11 (48 mos @ $348)</t>
  </si>
  <si>
    <t>Grounds Keeping Equipment/trucks</t>
  </si>
  <si>
    <t>TECH INST-EQUIPMENT</t>
  </si>
  <si>
    <t>EARLY CHILDHOOD-SUPPLIES</t>
  </si>
  <si>
    <t>TRADE &amp; INDUST-SUPPLIES-ART &amp; DESIGN</t>
  </si>
  <si>
    <t>TRADE &amp; INDUST-INST FIELD TRIPS</t>
  </si>
  <si>
    <t>Safety Training</t>
  </si>
  <si>
    <t>Elevator Service</t>
  </si>
  <si>
    <t>HVAC Repairs</t>
  </si>
  <si>
    <t>CHQR-workshops/conf</t>
  </si>
  <si>
    <t>SchoolDESX-Support</t>
  </si>
  <si>
    <t>At-Risk Program--McEnery</t>
  </si>
  <si>
    <t>Expenses</t>
  </si>
  <si>
    <t>PUPIL PERSONNEL-TRAVEL-ADMISSIONS</t>
  </si>
  <si>
    <t>PUPIL PERSONNEL-SUPPLIES-ADMISSIONS</t>
  </si>
  <si>
    <t>Director workshops/conf</t>
  </si>
  <si>
    <t>Principal workshops/conf</t>
  </si>
  <si>
    <t>LOCAL BUDGET</t>
  </si>
  <si>
    <t>Perry Hi-Way Hose Company</t>
  </si>
  <si>
    <t>MANP</t>
  </si>
  <si>
    <t>005</t>
  </si>
  <si>
    <t>Regular Business</t>
  </si>
  <si>
    <t>ARCHITECT- PROFESSIONAL SERVICES</t>
  </si>
  <si>
    <t>student books - resold (Rev 6790)</t>
  </si>
  <si>
    <t>FIELD TRIPS-  FUND RAISING(Rev 6790)</t>
  </si>
  <si>
    <t>Skill Center bldg</t>
  </si>
  <si>
    <t>Tools for Schools contract</t>
  </si>
  <si>
    <t>Career Development Associates</t>
  </si>
  <si>
    <t>Actual</t>
  </si>
  <si>
    <t>Verizon wireless-maint dept (monthly @$110)</t>
  </si>
  <si>
    <t xml:space="preserve">ACTE- dues-instructors </t>
  </si>
  <si>
    <t xml:space="preserve">     In-service breakfasts</t>
  </si>
  <si>
    <t xml:space="preserve">     ID badges</t>
  </si>
  <si>
    <t xml:space="preserve">     Lanyards</t>
  </si>
  <si>
    <t>Concrete repairs-front side walk</t>
  </si>
  <si>
    <t>BUILDING IMPROVEMENTS-SKILL CENTER</t>
  </si>
  <si>
    <t>Copier usage</t>
  </si>
  <si>
    <t>Fatica-PASBO</t>
  </si>
  <si>
    <t>Fatica-MANP Roundtables</t>
  </si>
  <si>
    <t>Sceiford PASBO</t>
  </si>
  <si>
    <t>Kennerknecht-ACTE</t>
  </si>
  <si>
    <t>Kennerknecht-ASCD</t>
  </si>
  <si>
    <t>Consumable supplies-Holland/Kennerknecht</t>
  </si>
  <si>
    <t>Kennerknecht-workshops/conf</t>
  </si>
  <si>
    <t>Holland workshops/conf</t>
  </si>
  <si>
    <t xml:space="preserve">Sceiford-workshops/conf-PASBO </t>
  </si>
  <si>
    <t>CURRICULUM DEVELOPMENT-PROF FEES</t>
  </si>
  <si>
    <t>HOSPITALITY/TOURISM-FIELD TRIPS</t>
  </si>
  <si>
    <t>HOSPITALITY/TOURISM-TEXTBOOKS</t>
  </si>
  <si>
    <t xml:space="preserve">     CD's instructional materials</t>
  </si>
  <si>
    <t>HOSPITALITY/TOURISM-SOFTWARE</t>
  </si>
  <si>
    <t xml:space="preserve">     Serve Safe software</t>
  </si>
  <si>
    <t>EARLY CHILDHOOD-FIELD TRIPS</t>
  </si>
  <si>
    <t>Student books/smocks resold</t>
  </si>
  <si>
    <t>Student Activity guides</t>
  </si>
  <si>
    <t>EARLY CHILDHOOD-SOFTWARE</t>
  </si>
  <si>
    <t>TECHNICAL INSTRUCTION-FIELD TRIPS</t>
  </si>
  <si>
    <t xml:space="preserve">     Classroom supplies</t>
  </si>
  <si>
    <t xml:space="preserve">     Classroom suppies</t>
  </si>
  <si>
    <t>Other repairs- lab equipment</t>
  </si>
  <si>
    <t>TECHNICAL INSTRUCTION-TEXTBOOKS</t>
  </si>
  <si>
    <t>TECHNICAL INSTRUCTION-SOFTWARE</t>
  </si>
  <si>
    <t>TECHNICAL INSTRUCTION-EQUIPMENT</t>
  </si>
  <si>
    <t>ABR-Lake City paint</t>
  </si>
  <si>
    <t>ADS-local</t>
  </si>
  <si>
    <t xml:space="preserve">COS-local </t>
  </si>
  <si>
    <t>EET-Perry Nuclear</t>
  </si>
  <si>
    <t>FMT-local</t>
  </si>
  <si>
    <t>GRA-local</t>
  </si>
  <si>
    <t>HEA-local</t>
  </si>
  <si>
    <t>MTF-local</t>
  </si>
  <si>
    <t>SSB-CTE week(reimbursed-$870)</t>
  </si>
  <si>
    <t>TDI-local</t>
  </si>
  <si>
    <t>Classroom supplies</t>
  </si>
  <si>
    <t>ABR-SP/2 subscription</t>
  </si>
  <si>
    <t>AUT-SP/2 subscription</t>
  </si>
  <si>
    <t>OTHER INSTRUCTION-FIELD TRIPS</t>
  </si>
  <si>
    <t>OTHER INSTRUCTION-TEXTBOOKS</t>
  </si>
  <si>
    <t xml:space="preserve">     (Tools 4 Schools)</t>
  </si>
  <si>
    <t>Printing-paper/cartridges/copier</t>
  </si>
  <si>
    <t>CTE week gifts/expenses</t>
  </si>
  <si>
    <t>Employer luncheons</t>
  </si>
  <si>
    <t>OAC -October</t>
  </si>
  <si>
    <t>OAC-March</t>
  </si>
  <si>
    <t>SSB-Erie Co Counselors</t>
  </si>
  <si>
    <t>Reserve</t>
  </si>
  <si>
    <t>Architect services</t>
  </si>
  <si>
    <t>Notes</t>
  </si>
  <si>
    <t>Classroom software</t>
  </si>
  <si>
    <t xml:space="preserve">     Local field trips (2)</t>
  </si>
  <si>
    <t>HEALTH ASSIST-FIELD TRIPS</t>
  </si>
  <si>
    <t>Classroom Supplies - 2 instructors</t>
  </si>
  <si>
    <t>Electrical workbooks (25)</t>
  </si>
  <si>
    <t>OTHER INSTRUCTION-SOFTWARE</t>
  </si>
  <si>
    <t>SkillsUSA Faculty (30)</t>
  </si>
  <si>
    <t>SREB Summer Conference (3 staff)</t>
  </si>
  <si>
    <t>Misc</t>
  </si>
  <si>
    <t>Classroom supplies/copier use</t>
  </si>
  <si>
    <t>Classroom suplies</t>
  </si>
  <si>
    <t>Classroom supplies-2 instructors</t>
  </si>
  <si>
    <t>Classroom supplies/gasses</t>
  </si>
  <si>
    <t>PFS- field trips</t>
  </si>
  <si>
    <t>Local travel-Palo</t>
  </si>
  <si>
    <t>Local travel-Sorensen</t>
  </si>
  <si>
    <t>Local travel-Shaffer</t>
  </si>
  <si>
    <t>Career Cruising software renewal</t>
  </si>
  <si>
    <t>Admissions supplies-Sorensen</t>
  </si>
  <si>
    <t xml:space="preserve">PRINCIPAL SERVICES-TRAVEL </t>
  </si>
  <si>
    <t xml:space="preserve">     Local mileage/travel</t>
  </si>
  <si>
    <t xml:space="preserve">     Office/general supplies</t>
  </si>
  <si>
    <t>Tarasovitch-PAESSP</t>
  </si>
  <si>
    <t>PSBA Law on Line</t>
  </si>
  <si>
    <t>Secretary Bond</t>
  </si>
  <si>
    <t>Treasurer Bond</t>
  </si>
  <si>
    <t>Principal Bond- Activities</t>
  </si>
  <si>
    <t xml:space="preserve">     Legal notices- Operating Committee meetings</t>
  </si>
  <si>
    <t xml:space="preserve">     JOC member local meetings/mileage</t>
  </si>
  <si>
    <t xml:space="preserve">BOARD SERVICES-TRAVEL </t>
  </si>
  <si>
    <t xml:space="preserve">     JOC Meeting food/supplies</t>
  </si>
  <si>
    <t>Joint purchasing councils</t>
  </si>
  <si>
    <t xml:space="preserve">     Stipend + SS/PSERS</t>
  </si>
  <si>
    <t xml:space="preserve">     Local meetings mileage/travel expense</t>
  </si>
  <si>
    <t xml:space="preserve">     General supplies/copies</t>
  </si>
  <si>
    <t xml:space="preserve">     HEA - first aid supplies to labs</t>
  </si>
  <si>
    <t>Industrial Appraisal-report</t>
  </si>
  <si>
    <t>ECCA-payroll services ($176 x 26)</t>
  </si>
  <si>
    <t>BUSINESS SERVICES-TRAVEL</t>
  </si>
  <si>
    <t xml:space="preserve">     Local meetings travel/expenses</t>
  </si>
  <si>
    <t xml:space="preserve">     General supplies/checks/copies</t>
  </si>
  <si>
    <t xml:space="preserve">     HS Building-First Energy</t>
  </si>
  <si>
    <t xml:space="preserve">     SC Building-First Energy</t>
  </si>
  <si>
    <t>HS / SC bldgs combined-Summit Twp</t>
  </si>
  <si>
    <t xml:space="preserve">     PSBA package policy-Wagner-Giblin</t>
  </si>
  <si>
    <t xml:space="preserve">     National Fuel- delivery</t>
  </si>
  <si>
    <t xml:space="preserve">     L &amp; B gas well</t>
  </si>
  <si>
    <t>OPERATION &amp; MAINT-NATURAL GAS- HS Bldg</t>
  </si>
  <si>
    <t xml:space="preserve">     National Fuel - delivery</t>
  </si>
  <si>
    <t>Bus Mgr-Fritz-workshops/conferences</t>
  </si>
  <si>
    <t xml:space="preserve">    PACTA Fall workshop-State College</t>
  </si>
  <si>
    <t xml:space="preserve">    PASBO desktop/workshops-(8)</t>
  </si>
  <si>
    <t>Fritz-ASBO/PASBO/ NW PASBO</t>
  </si>
  <si>
    <t>PACTA-various</t>
  </si>
  <si>
    <t>Tarasovitch-ASCD</t>
  </si>
  <si>
    <t>Holland-PAVESNP</t>
  </si>
  <si>
    <t>Jackson-ASCD</t>
  </si>
  <si>
    <t>Jackson-PACTA_western region</t>
  </si>
  <si>
    <t>Note-Transfers to Capital Reserve Fund</t>
  </si>
  <si>
    <t>Note-Transfer to Capital Reserve Fund</t>
  </si>
  <si>
    <t xml:space="preserve">ISP- WAN-IU 5 (net of e-rate) </t>
  </si>
  <si>
    <t>ADS-table-top easels (10)</t>
  </si>
  <si>
    <t>NETWORK- SOFTWARE</t>
  </si>
  <si>
    <t>CULINARY ARTS- FIELD TRIPS</t>
  </si>
  <si>
    <t xml:space="preserve">     Student field trips-local</t>
  </si>
  <si>
    <t>10-11</t>
  </si>
  <si>
    <t>PERKINS GRANT-663</t>
  </si>
  <si>
    <t>state-84866.25</t>
  </si>
  <si>
    <t>Dist reimb</t>
  </si>
  <si>
    <t>Special Ed-Transition Ctr-supplies</t>
  </si>
  <si>
    <t>Special Ed-Transition Ctr-Textbooks</t>
  </si>
  <si>
    <t>Student Admin Software</t>
  </si>
  <si>
    <t xml:space="preserve">      Local meetings mileage/travel</t>
  </si>
  <si>
    <t xml:space="preserve">        Miscellaneous</t>
  </si>
  <si>
    <t xml:space="preserve">     Student trip-March State Competition </t>
  </si>
  <si>
    <t>ISO Audit Fee - recertification 10-11</t>
  </si>
  <si>
    <t>ABR-Waterborne Gun Kits (2)</t>
  </si>
  <si>
    <t>ABR-Waterborne Gun Cleaner</t>
  </si>
  <si>
    <t>ABR-Waterborne Drying Tree</t>
  </si>
  <si>
    <t>ABR-Inductor</t>
  </si>
  <si>
    <t>ADS-Camcorders (2)</t>
  </si>
  <si>
    <t>Aut-CDX Global Software (40)</t>
  </si>
  <si>
    <t>AYES Mentors</t>
  </si>
  <si>
    <t>DDE-Synergis license</t>
  </si>
  <si>
    <t>CIS-Visual Studio (26)</t>
  </si>
  <si>
    <t>CUA-</t>
  </si>
  <si>
    <t>Washer</t>
  </si>
  <si>
    <t>Dryers (2)</t>
  </si>
  <si>
    <t>DDE-Butler Design</t>
  </si>
  <si>
    <t>Industrial Wiring Materials</t>
  </si>
  <si>
    <t>ELC-Perry Nuclear</t>
  </si>
  <si>
    <t>SSB-PA Coop Ed Assoc</t>
  </si>
  <si>
    <t>Graduate Follow-up Service</t>
  </si>
  <si>
    <t>HEA-Digital Classroom</t>
  </si>
  <si>
    <t>HEA-Screen</t>
  </si>
  <si>
    <t>NWT-local</t>
  </si>
  <si>
    <t xml:space="preserve">     Networking - workbooks (32)</t>
  </si>
  <si>
    <t>NWT-Class Hardware</t>
  </si>
  <si>
    <t>DDE-computers (25)</t>
  </si>
  <si>
    <t>OTHER INSTRUCTION-SUPPLIES--PFS</t>
  </si>
  <si>
    <t>OTHER INSTRUCTION-SUPPLIES--Math</t>
  </si>
  <si>
    <t>OTHER INSTRUCTION-SUPPLIES--Literacy</t>
  </si>
  <si>
    <t>Instructional Supplies</t>
  </si>
  <si>
    <t>SSA Guidance meeting-PACTA</t>
  </si>
  <si>
    <t>SSB Coop conference-PSU</t>
  </si>
  <si>
    <t>SSG Guidance meeting-PACTA</t>
  </si>
  <si>
    <t>Guidance Meeting @ ECTS</t>
  </si>
  <si>
    <t>OAC recognition-gifts + decorations</t>
  </si>
  <si>
    <t>AYES Mentor Program</t>
  </si>
  <si>
    <t xml:space="preserve">    THM-March State Competition </t>
  </si>
  <si>
    <t xml:space="preserve">     </t>
  </si>
  <si>
    <t>Workbooks/Food safety manuals</t>
  </si>
  <si>
    <t>THM-CDs/materials</t>
  </si>
  <si>
    <t>Supplies-needy students</t>
  </si>
  <si>
    <t>CIS-local</t>
  </si>
  <si>
    <t>Advanced Training Day</t>
  </si>
  <si>
    <t>PUPIL PERSONNEL-TRAVEL-SPEC ED</t>
  </si>
  <si>
    <t>Local travel-Holland</t>
  </si>
  <si>
    <t>Holland-ACTE</t>
  </si>
  <si>
    <t>Curiculum development materials</t>
  </si>
  <si>
    <t>DACUM workshops (4)</t>
  </si>
  <si>
    <t>PAVESNP Conference</t>
  </si>
  <si>
    <t>Integrated learning Conference</t>
  </si>
  <si>
    <t>PACTA Conference-summer</t>
  </si>
  <si>
    <t>Copier usage-math league</t>
  </si>
  <si>
    <t>Coop Employer Recognitions</t>
  </si>
  <si>
    <t>Technology training--classified</t>
  </si>
  <si>
    <t>Jackson-ACTE</t>
  </si>
  <si>
    <t>Tarasovitch-ACTE</t>
  </si>
  <si>
    <t>ProSoft Accounting license</t>
  </si>
  <si>
    <t>Maintenance Staff</t>
  </si>
  <si>
    <t>Tatalone--PASBO</t>
  </si>
  <si>
    <t>Supplies purchased from FSF (2)</t>
  </si>
  <si>
    <t>AUT-ALLDATA repair svc</t>
  </si>
  <si>
    <t>TDI-Tooling University online (45)</t>
  </si>
  <si>
    <t>TDI-Tooling</t>
  </si>
  <si>
    <t>TDI-Tool Boxes</t>
  </si>
  <si>
    <t>PACTA Conference-symposium</t>
  </si>
  <si>
    <t>PIL</t>
  </si>
  <si>
    <t>Awards/Recognition</t>
  </si>
  <si>
    <t>ECE-local</t>
  </si>
  <si>
    <t>006</t>
  </si>
  <si>
    <t>Planning</t>
  </si>
  <si>
    <t>Perkins</t>
  </si>
  <si>
    <t>Tools for Schools--Retention</t>
  </si>
  <si>
    <t>Perkins Code</t>
  </si>
  <si>
    <t>Perkins Required Use</t>
  </si>
  <si>
    <t>Linking Secondary &amp; Postsecondary</t>
  </si>
  <si>
    <t>Experience in All Aspects</t>
  </si>
  <si>
    <t>Develop, Improve, Expand Use of Technology</t>
  </si>
  <si>
    <t>Professional Development</t>
  </si>
  <si>
    <t>Program Evaluation, Sp Pops Needs Assess</t>
  </si>
  <si>
    <t>Modernize CTE though Curr Dev and Equipt</t>
  </si>
  <si>
    <t>Strenghten Academic Rigor</t>
  </si>
  <si>
    <t>Provide Service &amp; Activities Quality CTE Progs</t>
  </si>
  <si>
    <t>Attract &amp; Prepare Sp Pops HS, HW, HD Occups</t>
  </si>
  <si>
    <t>Total</t>
  </si>
  <si>
    <t>100-200</t>
  </si>
  <si>
    <t>Perkins %</t>
  </si>
  <si>
    <t>All Funds</t>
  </si>
  <si>
    <t>Local Amt</t>
  </si>
  <si>
    <t>All</t>
  </si>
  <si>
    <t>11-12</t>
  </si>
  <si>
    <t>Transfes to Capital Reserve Fund</t>
  </si>
  <si>
    <t>RCTC nontraditional mentoring</t>
  </si>
  <si>
    <t xml:space="preserve">        Pupil Services office supplies</t>
  </si>
  <si>
    <t>Mileage reimbursements/travel</t>
  </si>
  <si>
    <t>Recruiting supplies</t>
  </si>
  <si>
    <t xml:space="preserve">        Misc software</t>
  </si>
  <si>
    <t xml:space="preserve">Perkins - 663 Total  </t>
  </si>
  <si>
    <t>THM- state conference</t>
  </si>
  <si>
    <t xml:space="preserve">    ASBO national conf-</t>
  </si>
  <si>
    <t>TRANSFERS TO CAPITAL PROJECTS FUND</t>
  </si>
  <si>
    <r>
      <t>Industrial Appraisal-revaluation</t>
    </r>
    <r>
      <rPr>
        <sz val="9"/>
        <color indexed="10"/>
        <rFont val="Calibri"/>
        <family val="2"/>
      </rPr>
      <t xml:space="preserve"> 10-11</t>
    </r>
  </si>
  <si>
    <t>Snow Removal Contract</t>
  </si>
  <si>
    <t>Replacement computers 60@$1500</t>
  </si>
  <si>
    <t>ADS--Adobe CS5 (3yr life-13-14)</t>
  </si>
  <si>
    <t>Network server software($26,500/5yrs)</t>
  </si>
  <si>
    <t>Network systems software($17,000/5yrs)</t>
  </si>
  <si>
    <t>others</t>
  </si>
  <si>
    <t xml:space="preserve">     CUA-ACFF re-accreditation</t>
  </si>
  <si>
    <t xml:space="preserve">     DDE-ADDA annual fee</t>
  </si>
  <si>
    <t xml:space="preserve">     ECE-NAEYC annual report fee</t>
  </si>
  <si>
    <t xml:space="preserve">     EET-NCCER annual  fee to ABC</t>
  </si>
  <si>
    <t xml:space="preserve">     FMT-NCCER annual fee to ABC</t>
  </si>
  <si>
    <t xml:space="preserve">     GRA-PrintEd tests for student certification</t>
  </si>
  <si>
    <t>adjust to approved budget</t>
  </si>
  <si>
    <t>MTF-AWS Institutional membership</t>
  </si>
  <si>
    <t>RFB&amp;D Institutional membership</t>
  </si>
  <si>
    <t>Copier usage/other supplies</t>
  </si>
  <si>
    <t>12-13</t>
  </si>
  <si>
    <t>Special Ed-Transition Ctr-travel/field trips</t>
  </si>
  <si>
    <t>CULINARY ARTS-CAPITAL EQUIPMENT</t>
  </si>
  <si>
    <t>CAPITAL EQUIPMENT - REFRIG-10/11</t>
  </si>
  <si>
    <t>Transfers to CPF</t>
  </si>
  <si>
    <t>TRANSFERS TO STUDENT ACTIVITY FUND</t>
  </si>
  <si>
    <t>SKILLSUSA TRAVEL-NATIONAL</t>
  </si>
  <si>
    <t>EARLY CHILDHOOD -SUPPLIES</t>
  </si>
  <si>
    <t>TECH INST- SUPPLIES</t>
  </si>
  <si>
    <t>STAFF DEVELOPMENT-TRAINING</t>
  </si>
  <si>
    <t>Supplies for reale- enterprise</t>
  </si>
  <si>
    <t>Instructional supplies</t>
  </si>
  <si>
    <t>All copiers:  1,165,000 copies</t>
  </si>
  <si>
    <t>Classroom supplies/Copier Usage/maint</t>
  </si>
  <si>
    <t>copier paper 240 cases x $27</t>
  </si>
  <si>
    <t>copy chargeback-1,165,000 copies</t>
  </si>
  <si>
    <t xml:space="preserve">Supplies/food </t>
  </si>
  <si>
    <t xml:space="preserve">Websense-IU5-Internet Filter </t>
  </si>
  <si>
    <t xml:space="preserve">Anti-Virus license </t>
  </si>
  <si>
    <t>One Communication $975 * 12</t>
  </si>
  <si>
    <t>Verizon-Idearc advertising (monthly @$82.75)</t>
  </si>
  <si>
    <t>e-rate reimbursement-60%</t>
  </si>
  <si>
    <t>erate lost</t>
  </si>
  <si>
    <t>Parking lot- seal coating/patching</t>
  </si>
  <si>
    <t>SARCC (2012-2013=62*$58*180)</t>
  </si>
  <si>
    <t>PSBA Policy on Web annual</t>
  </si>
  <si>
    <t>PSBA Policy on Web- $1250-(2011-12)</t>
  </si>
  <si>
    <t>PSBA policy service annual</t>
  </si>
  <si>
    <r>
      <t xml:space="preserve">Notary fees </t>
    </r>
    <r>
      <rPr>
        <sz val="9"/>
        <color rgb="FFFF0000"/>
        <rFont val="Calibri"/>
        <family val="2"/>
      </rPr>
      <t>(14-15</t>
    </r>
    <r>
      <rPr>
        <sz val="9"/>
        <rFont val="Calibri"/>
        <family val="2"/>
      </rPr>
      <t>) $400</t>
    </r>
  </si>
  <si>
    <t xml:space="preserve">Ins Consultant-Mcpherson </t>
  </si>
  <si>
    <r>
      <t>Ins Consultant-Mcpherson (ins bid-</t>
    </r>
    <r>
      <rPr>
        <sz val="9"/>
        <color rgb="FFFF0000"/>
        <rFont val="Calibri"/>
        <family val="2"/>
      </rPr>
      <t>12-13</t>
    </r>
    <r>
      <rPr>
        <sz val="9"/>
        <rFont val="Calibri"/>
        <family val="2"/>
      </rPr>
      <t>)</t>
    </r>
  </si>
  <si>
    <t>Miscellaneous/asbestos/roof</t>
  </si>
  <si>
    <t>Trash/dumpsters  $350/mo</t>
  </si>
  <si>
    <t>Safety Kleen-chemical disposal</t>
  </si>
  <si>
    <t>Light bulb disposal</t>
  </si>
  <si>
    <t>Doritex uniforms/mats $442/mo-no empl laundry</t>
  </si>
  <si>
    <t>Other Repairs/Roto Rooter/ electrical/plumbing</t>
  </si>
  <si>
    <t>Grounds Maintenance/weed sprays</t>
  </si>
  <si>
    <r>
      <t>(school car 14000 x $.</t>
    </r>
    <r>
      <rPr>
        <sz val="9"/>
        <color indexed="10"/>
        <rFont val="Calibri"/>
        <family val="2"/>
      </rPr>
      <t>55</t>
    </r>
    <r>
      <rPr>
        <sz val="9"/>
        <rFont val="Calibri"/>
        <family val="2"/>
      </rPr>
      <t>)</t>
    </r>
  </si>
  <si>
    <t xml:space="preserve">     Energymark mgmt fee fee $50/month</t>
  </si>
  <si>
    <t xml:space="preserve">     Supplier gas purchase</t>
  </si>
  <si>
    <r>
      <t>School car Gasoline (14000/20*</t>
    </r>
    <r>
      <rPr>
        <sz val="9"/>
        <color indexed="10"/>
        <rFont val="Calibri"/>
        <family val="2"/>
      </rPr>
      <t>3.75</t>
    </r>
    <r>
      <rPr>
        <sz val="9"/>
        <rFont val="Calibri"/>
        <family val="2"/>
      </rPr>
      <t>)</t>
    </r>
  </si>
  <si>
    <t>(AYES Tools)</t>
  </si>
  <si>
    <t>ECE-texts and resourses (52)</t>
  </si>
  <si>
    <t xml:space="preserve">     PFS- Covey license</t>
  </si>
  <si>
    <t>DDE-ADDA membership</t>
  </si>
  <si>
    <t>PMT- SME, NTMA  membership</t>
  </si>
  <si>
    <t>SSB-Human Resource NW PA membership</t>
  </si>
  <si>
    <t>SSB-national Human Resources Mgmt</t>
  </si>
  <si>
    <t>NWT-American Soc for Info Science membership</t>
  </si>
  <si>
    <t>PFS- American Society Quality membership</t>
  </si>
  <si>
    <t>ECE- PACCA membership</t>
  </si>
  <si>
    <t>ECE-NAEYC memberhsip</t>
  </si>
  <si>
    <t>EET/FMT- NCCER membership</t>
  </si>
  <si>
    <t>ABR- National Auto Body Council</t>
  </si>
  <si>
    <t>HEA- American Academy of Nurse Practitioners</t>
  </si>
  <si>
    <t>HEA- PA Coalition of Nurse Practioners</t>
  </si>
  <si>
    <t>CUA- ACF memberships (2)</t>
  </si>
  <si>
    <t>THM-PA Tourism &amp; Lodging Assoc</t>
  </si>
  <si>
    <t>THM-Restaurant Accoc membership</t>
  </si>
  <si>
    <t>CIS- National Business Ed Assoc</t>
  </si>
  <si>
    <t xml:space="preserve">various </t>
  </si>
  <si>
    <t>THM/CUA-Cert Professional Food mgr (50)</t>
  </si>
  <si>
    <t>COS-Milady Standard Cosmetology (15)</t>
  </si>
  <si>
    <t>ADS/GRA-Adobe - various (25-35)</t>
  </si>
  <si>
    <t>PUPIL PERSONNEL-SUPPLIES- STUDENT SVCS OFFICE</t>
  </si>
  <si>
    <t>EET- Electric motor Controls (est)</t>
  </si>
  <si>
    <t xml:space="preserve">        CUA-Culinary Essentials(50)</t>
  </si>
  <si>
    <t xml:space="preserve">        APEX Learning software license</t>
  </si>
  <si>
    <r>
      <t>e-rate reimbursement-60</t>
    </r>
    <r>
      <rPr>
        <strike/>
        <sz val="9"/>
        <color rgb="FF0070C0"/>
        <rFont val="Calibri"/>
        <family val="2"/>
      </rPr>
      <t>%</t>
    </r>
  </si>
  <si>
    <t>PUPIL PERSONNEL-PRINTING W/BULK MAIL</t>
  </si>
  <si>
    <t>Network systems (Dell 6024 $6,000/5yrs)</t>
  </si>
  <si>
    <t>Network servers-(12*$3,000/5 yrs)</t>
  </si>
  <si>
    <t>Others - new/replacement equipment</t>
  </si>
  <si>
    <t>these were formerly leases</t>
  </si>
  <si>
    <t>GRA copier-(9/2011)-est $20,000 5 yrs</t>
  </si>
  <si>
    <t>Admin copier-(9/2011)-est (12,000 5 yrs</t>
  </si>
  <si>
    <t>HS -copier-(10/2009) -est $16,000 5 yrs</t>
  </si>
  <si>
    <t>SC-copier (11/2008)  est $8,000 5 yrs</t>
  </si>
  <si>
    <t>School car (11/2008) - est $28,000 5yrs</t>
  </si>
  <si>
    <t xml:space="preserve">Reduction--10% </t>
  </si>
  <si>
    <t xml:space="preserve">Reduction--100% </t>
  </si>
  <si>
    <t>Reduction--Various, selected</t>
  </si>
  <si>
    <t>Rank</t>
  </si>
  <si>
    <t>Description</t>
  </si>
  <si>
    <t>Amount</t>
  </si>
  <si>
    <t>IU5 WAN</t>
  </si>
  <si>
    <t>Running Total</t>
  </si>
  <si>
    <t>Professional Personnel</t>
  </si>
  <si>
    <t>2 FTEs per Director's Recommendation</t>
  </si>
  <si>
    <t>Act 93 Concessions</t>
  </si>
  <si>
    <t>Per Act 93 negotiations--Pending</t>
  </si>
  <si>
    <t>Professional Unit Wage Freeze</t>
  </si>
  <si>
    <t>Budgetary Reserve</t>
  </si>
  <si>
    <t>Eliminate completely</t>
  </si>
  <si>
    <t>Equipment Purchases</t>
  </si>
  <si>
    <t>10% across instructional &amp; administrative</t>
  </si>
  <si>
    <t>Reduction in Supplies Accounts (610s)</t>
  </si>
  <si>
    <t>Elimination of Travel (580s)</t>
  </si>
  <si>
    <t>Reduction in Dues/Memberships (810s)</t>
  </si>
  <si>
    <t>Elimination of Guidance Supplementals</t>
  </si>
  <si>
    <t>Reduce 228-day Administrators to 223 days</t>
  </si>
  <si>
    <t>Reduce 223-day Administrators to 218 days</t>
  </si>
  <si>
    <t>Five administrators (AJ, PF, JT, SS, JS)</t>
  </si>
  <si>
    <t>Reduce faculty contract 2 days</t>
  </si>
  <si>
    <t>SchoolDESX annual license</t>
  </si>
  <si>
    <t>Technology Technician-2 Position (FT to PT)</t>
  </si>
  <si>
    <t>Various, selected</t>
  </si>
  <si>
    <t>Other</t>
  </si>
  <si>
    <t>Created at the request of the JOC on February 23, 2012 for a 5% reduction in total expenditures</t>
  </si>
  <si>
    <t>Service discontinued after original budget preparation</t>
  </si>
  <si>
    <t>Position reduced after original budget preparation</t>
  </si>
  <si>
    <t>15-Day supplemental contracts 3 positions</t>
  </si>
  <si>
    <t>185-day contract to 183-day contract ($8,916 per day)</t>
  </si>
  <si>
    <t>Reduction</t>
  </si>
  <si>
    <t>10-11 Actual</t>
  </si>
  <si>
    <t>11-12 Budget</t>
  </si>
  <si>
    <t>YTD</t>
  </si>
  <si>
    <t>Expend</t>
  </si>
  <si>
    <t>YTD %</t>
  </si>
  <si>
    <t>Major out of state trips eliminated</t>
  </si>
  <si>
    <t>Recommendation of designated committee</t>
  </si>
  <si>
    <t>Anything not red or not lined-out is still being considered</t>
  </si>
</sst>
</file>

<file path=xl/styles.xml><?xml version="1.0" encoding="utf-8"?>
<styleSheet xmlns="http://schemas.openxmlformats.org/spreadsheetml/2006/main">
  <numFmts count="3">
    <numFmt numFmtId="6" formatCode="&quot;$&quot;#,##0_);[Red]\(&quot;$&quot;#,##0\)"/>
    <numFmt numFmtId="8" formatCode="&quot;$&quot;#,##0.00_);[Red]\(&quot;$&quot;#,##0.00\)"/>
    <numFmt numFmtId="164" formatCode="_(&quot;$&quot;* #,##0_);_(&quot;$&quot;* \(#,##0\);_(&quot;$&quot;* &quot;-&quot;??_);_(@_)"/>
  </numFmts>
  <fonts count="34">
    <font>
      <sz val="10"/>
      <name val="Geneva"/>
    </font>
    <font>
      <sz val="10"/>
      <name val="Geneva"/>
      <family val="2"/>
    </font>
    <font>
      <b/>
      <sz val="9"/>
      <name val="Calibri"/>
      <family val="2"/>
    </font>
    <font>
      <sz val="9"/>
      <name val="Calibri"/>
      <family val="2"/>
    </font>
    <font>
      <sz val="9"/>
      <color indexed="12"/>
      <name val="Calibri"/>
      <family val="2"/>
    </font>
    <font>
      <sz val="9"/>
      <color indexed="10"/>
      <name val="Calibri"/>
      <family val="2"/>
    </font>
    <font>
      <strike/>
      <sz val="9"/>
      <name val="Calibri"/>
      <family val="2"/>
    </font>
    <font>
      <b/>
      <sz val="9"/>
      <color indexed="50"/>
      <name val="Calibri"/>
      <family val="2"/>
    </font>
    <font>
      <b/>
      <sz val="9"/>
      <color indexed="17"/>
      <name val="Calibri"/>
      <family val="2"/>
    </font>
    <font>
      <b/>
      <sz val="9"/>
      <color indexed="12"/>
      <name val="Calibri"/>
      <family val="2"/>
    </font>
    <font>
      <sz val="9"/>
      <color indexed="17"/>
      <name val="Calibri"/>
      <family val="2"/>
    </font>
    <font>
      <sz val="9"/>
      <color indexed="50"/>
      <name val="Calibri"/>
      <family val="2"/>
    </font>
    <font>
      <b/>
      <sz val="9"/>
      <color indexed="50"/>
      <name val="Calibri"/>
      <family val="2"/>
    </font>
    <font>
      <sz val="9"/>
      <color indexed="50"/>
      <name val="Calibri"/>
      <family val="2"/>
    </font>
    <font>
      <b/>
      <sz val="9"/>
      <color indexed="17"/>
      <name val="Calibri"/>
      <family val="2"/>
    </font>
    <font>
      <b/>
      <sz val="9"/>
      <color indexed="30"/>
      <name val="Calibri"/>
      <family val="2"/>
    </font>
    <font>
      <sz val="9"/>
      <color indexed="30"/>
      <name val="Calibri"/>
      <family val="2"/>
    </font>
    <font>
      <sz val="9"/>
      <color indexed="17"/>
      <name val="Calibri"/>
      <family val="2"/>
    </font>
    <font>
      <b/>
      <sz val="9"/>
      <color indexed="10"/>
      <name val="Calibri"/>
      <family val="2"/>
    </font>
    <font>
      <sz val="9"/>
      <color rgb="FFC00000"/>
      <name val="Calibri"/>
      <family val="2"/>
    </font>
    <font>
      <b/>
      <sz val="9"/>
      <color theme="5" tint="-0.249977111117893"/>
      <name val="Calibri"/>
      <family val="2"/>
    </font>
    <font>
      <sz val="9"/>
      <color theme="5" tint="-0.249977111117893"/>
      <name val="Calibri"/>
      <family val="2"/>
    </font>
    <font>
      <sz val="9"/>
      <color rgb="FFFF0000"/>
      <name val="Calibri"/>
      <family val="2"/>
    </font>
    <font>
      <b/>
      <sz val="9"/>
      <color rgb="FFC00000"/>
      <name val="Calibri"/>
      <family val="2"/>
    </font>
    <font>
      <sz val="9"/>
      <color rgb="FF0070C0"/>
      <name val="Calibri"/>
      <family val="2"/>
    </font>
    <font>
      <strike/>
      <sz val="9"/>
      <color rgb="FF0070C0"/>
      <name val="Calibri"/>
      <family val="2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9"/>
      <color rgb="FF0070C0"/>
      <name val="Calibri"/>
      <family val="2"/>
    </font>
    <font>
      <b/>
      <sz val="11"/>
      <color rgb="FFFF0000"/>
      <name val="Calibri"/>
      <family val="2"/>
      <scheme val="minor"/>
    </font>
    <font>
      <strike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9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 indent="2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Alignment="1">
      <alignment horizontal="left" indent="3"/>
    </xf>
    <xf numFmtId="0" fontId="3" fillId="0" borderId="0" xfId="0" applyFont="1" applyFill="1" applyBorder="1" applyAlignment="1">
      <alignment horizontal="left" indent="2"/>
    </xf>
    <xf numFmtId="0" fontId="3" fillId="0" borderId="1" xfId="0" applyFont="1" applyFill="1" applyBorder="1" applyAlignment="1">
      <alignment horizontal="left" indent="2"/>
    </xf>
    <xf numFmtId="0" fontId="3" fillId="0" borderId="2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2"/>
    </xf>
    <xf numFmtId="0" fontId="3" fillId="0" borderId="0" xfId="0" applyFont="1" applyFill="1" applyBorder="1"/>
    <xf numFmtId="0" fontId="2" fillId="0" borderId="0" xfId="0" applyFont="1" applyFill="1" applyAlignment="1">
      <alignment horizontal="left" indent="2"/>
    </xf>
    <xf numFmtId="3" fontId="7" fillId="0" borderId="4" xfId="0" applyNumberFormat="1" applyFont="1" applyFill="1" applyBorder="1" applyAlignment="1">
      <alignment horizontal="left" indent="1"/>
    </xf>
    <xf numFmtId="3" fontId="7" fillId="0" borderId="0" xfId="0" applyNumberFormat="1" applyFont="1" applyFill="1" applyBorder="1" applyAlignment="1">
      <alignment horizontal="left" indent="1"/>
    </xf>
    <xf numFmtId="0" fontId="7" fillId="0" borderId="4" xfId="0" applyFont="1" applyFill="1" applyBorder="1"/>
    <xf numFmtId="0" fontId="7" fillId="0" borderId="0" xfId="0" applyFont="1" applyFill="1" applyBorder="1"/>
    <xf numFmtId="0" fontId="4" fillId="0" borderId="0" xfId="0" applyFont="1" applyFill="1"/>
    <xf numFmtId="0" fontId="2" fillId="0" borderId="5" xfId="0" applyFont="1" applyFill="1" applyBorder="1" applyAlignment="1">
      <alignment horizontal="center"/>
    </xf>
    <xf numFmtId="3" fontId="8" fillId="3" borderId="1" xfId="1" applyNumberFormat="1" applyFont="1" applyFill="1" applyBorder="1" applyAlignment="1">
      <alignment horizontal="center"/>
    </xf>
    <xf numFmtId="3" fontId="9" fillId="0" borderId="1" xfId="0" quotePrefix="1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6" xfId="0" applyFont="1" applyFill="1" applyBorder="1" applyAlignment="1">
      <alignment horizontal="center"/>
    </xf>
    <xf numFmtId="3" fontId="8" fillId="3" borderId="3" xfId="1" applyNumberFormat="1" applyFont="1" applyFill="1" applyBorder="1" applyAlignment="1">
      <alignment horizontal="center"/>
    </xf>
    <xf numFmtId="3" fontId="9" fillId="0" borderId="3" xfId="0" applyNumberFormat="1" applyFont="1" applyFill="1" applyBorder="1" applyAlignment="1">
      <alignment horizontal="center"/>
    </xf>
    <xf numFmtId="3" fontId="8" fillId="3" borderId="0" xfId="0" applyNumberFormat="1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3" fontId="10" fillId="2" borderId="0" xfId="1" applyNumberFormat="1" applyFont="1" applyFill="1"/>
    <xf numFmtId="0" fontId="3" fillId="2" borderId="0" xfId="0" applyFont="1" applyFill="1"/>
    <xf numFmtId="3" fontId="4" fillId="2" borderId="0" xfId="0" applyNumberFormat="1" applyFont="1" applyFill="1" applyAlignment="1">
      <alignment horizontal="center"/>
    </xf>
    <xf numFmtId="3" fontId="10" fillId="3" borderId="0" xfId="1" applyNumberFormat="1" applyFont="1" applyFill="1"/>
    <xf numFmtId="3" fontId="9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10" fillId="3" borderId="4" xfId="1" applyNumberFormat="1" applyFont="1" applyFill="1" applyBorder="1"/>
    <xf numFmtId="3" fontId="10" fillId="3" borderId="1" xfId="1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10" fillId="3" borderId="2" xfId="1" applyNumberFormat="1" applyFont="1" applyFill="1" applyBorder="1"/>
    <xf numFmtId="3" fontId="10" fillId="3" borderId="3" xfId="1" applyNumberFormat="1" applyFont="1" applyFill="1" applyBorder="1"/>
    <xf numFmtId="3" fontId="10" fillId="3" borderId="1" xfId="1" applyNumberFormat="1" applyFont="1" applyFill="1" applyBorder="1"/>
    <xf numFmtId="3" fontId="10" fillId="3" borderId="0" xfId="1" applyNumberFormat="1" applyFont="1" applyFill="1" applyBorder="1"/>
    <xf numFmtId="3" fontId="3" fillId="0" borderId="0" xfId="0" applyNumberFormat="1" applyFont="1" applyFill="1" applyBorder="1"/>
    <xf numFmtId="0" fontId="3" fillId="0" borderId="0" xfId="0" quotePrefix="1" applyFont="1" applyFill="1" applyAlignment="1">
      <alignment horizontal="center"/>
    </xf>
    <xf numFmtId="3" fontId="4" fillId="0" borderId="7" xfId="0" applyNumberFormat="1" applyFont="1" applyFill="1" applyBorder="1" applyAlignment="1">
      <alignment horizontal="center"/>
    </xf>
    <xf numFmtId="3" fontId="10" fillId="3" borderId="0" xfId="1" applyNumberFormat="1" applyFont="1" applyFill="1" applyAlignment="1">
      <alignment horizontal="right"/>
    </xf>
    <xf numFmtId="3" fontId="10" fillId="3" borderId="3" xfId="1" applyNumberFormat="1" applyFont="1" applyFill="1" applyBorder="1" applyAlignment="1">
      <alignment horizontal="right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3" fontId="10" fillId="3" borderId="2" xfId="1" applyNumberFormat="1" applyFont="1" applyFill="1" applyBorder="1" applyAlignment="1">
      <alignment horizontal="right"/>
    </xf>
    <xf numFmtId="4" fontId="10" fillId="3" borderId="0" xfId="1" applyNumberFormat="1" applyFont="1" applyFill="1"/>
    <xf numFmtId="164" fontId="10" fillId="3" borderId="0" xfId="2" applyNumberFormat="1" applyFont="1" applyFill="1" applyBorder="1"/>
    <xf numFmtId="3" fontId="10" fillId="3" borderId="1" xfId="0" applyNumberFormat="1" applyFont="1" applyFill="1" applyBorder="1" applyAlignment="1">
      <alignment horizontal="right"/>
    </xf>
    <xf numFmtId="3" fontId="10" fillId="3" borderId="2" xfId="0" applyNumberFormat="1" applyFont="1" applyFill="1" applyBorder="1" applyAlignment="1">
      <alignment horizontal="right"/>
    </xf>
    <xf numFmtId="3" fontId="10" fillId="3" borderId="3" xfId="0" applyNumberFormat="1" applyFont="1" applyFill="1" applyBorder="1" applyAlignment="1">
      <alignment horizontal="right"/>
    </xf>
    <xf numFmtId="3" fontId="3" fillId="0" borderId="0" xfId="1" applyNumberFormat="1" applyFont="1" applyFill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9" fillId="0" borderId="7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1" applyNumberFormat="1" applyFont="1" applyFill="1" applyBorder="1"/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6" fontId="3" fillId="0" borderId="0" xfId="0" applyNumberFormat="1" applyFont="1" applyFill="1" applyBorder="1"/>
    <xf numFmtId="3" fontId="2" fillId="0" borderId="1" xfId="1" quotePrefix="1" applyNumberFormat="1" applyFont="1" applyFill="1" applyBorder="1" applyAlignment="1">
      <alignment horizontal="center"/>
    </xf>
    <xf numFmtId="3" fontId="2" fillId="0" borderId="3" xfId="1" applyNumberFormat="1" applyFont="1" applyFill="1" applyBorder="1" applyAlignment="1">
      <alignment horizontal="center"/>
    </xf>
    <xf numFmtId="3" fontId="10" fillId="3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indent="3"/>
    </xf>
    <xf numFmtId="0" fontId="10" fillId="0" borderId="0" xfId="0" applyFont="1" applyFill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0" fillId="4" borderId="0" xfId="0" quotePrefix="1" applyFont="1" applyFill="1" applyAlignment="1">
      <alignment horizontal="center"/>
    </xf>
    <xf numFmtId="0" fontId="10" fillId="4" borderId="0" xfId="0" applyFont="1" applyFill="1"/>
    <xf numFmtId="49" fontId="10" fillId="4" borderId="0" xfId="0" applyNumberFormat="1" applyFont="1" applyFill="1" applyAlignment="1">
      <alignment horizontal="center"/>
    </xf>
    <xf numFmtId="0" fontId="10" fillId="4" borderId="0" xfId="0" applyFont="1" applyFill="1" applyBorder="1" applyAlignment="1">
      <alignment horizontal="center"/>
    </xf>
    <xf numFmtId="3" fontId="8" fillId="3" borderId="5" xfId="0" quotePrefix="1" applyNumberFormat="1" applyFont="1" applyFill="1" applyBorder="1" applyAlignment="1">
      <alignment horizontal="center"/>
    </xf>
    <xf numFmtId="3" fontId="8" fillId="3" borderId="6" xfId="0" applyNumberFormat="1" applyFont="1" applyFill="1" applyBorder="1" applyAlignment="1">
      <alignment horizontal="center"/>
    </xf>
    <xf numFmtId="3" fontId="8" fillId="2" borderId="1" xfId="0" quotePrefix="1" applyNumberFormat="1" applyFont="1" applyFill="1" applyBorder="1" applyAlignment="1">
      <alignment horizontal="center"/>
    </xf>
    <xf numFmtId="3" fontId="8" fillId="2" borderId="2" xfId="0" applyNumberFormat="1" applyFont="1" applyFill="1" applyBorder="1" applyAlignment="1">
      <alignment horizontal="center"/>
    </xf>
    <xf numFmtId="3" fontId="7" fillId="2" borderId="2" xfId="0" applyNumberFormat="1" applyFont="1" applyFill="1" applyBorder="1" applyAlignment="1">
      <alignment horizontal="center"/>
    </xf>
    <xf numFmtId="3" fontId="11" fillId="2" borderId="2" xfId="0" applyNumberFormat="1" applyFont="1" applyFill="1" applyBorder="1" applyAlignment="1">
      <alignment horizontal="center"/>
    </xf>
    <xf numFmtId="3" fontId="10" fillId="2" borderId="2" xfId="0" applyNumberFormat="1" applyFont="1" applyFill="1" applyBorder="1" applyAlignment="1">
      <alignment horizontal="center"/>
    </xf>
    <xf numFmtId="0" fontId="3" fillId="2" borderId="2" xfId="0" applyFont="1" applyFill="1" applyBorder="1"/>
    <xf numFmtId="3" fontId="7" fillId="2" borderId="2" xfId="0" applyNumberFormat="1" applyFont="1" applyFill="1" applyBorder="1" applyAlignment="1">
      <alignment horizontal="left" indent="1"/>
    </xf>
    <xf numFmtId="0" fontId="3" fillId="2" borderId="2" xfId="0" applyFont="1" applyFill="1" applyBorder="1" applyAlignment="1">
      <alignment horizontal="left"/>
    </xf>
    <xf numFmtId="3" fontId="4" fillId="2" borderId="2" xfId="0" applyNumberFormat="1" applyFont="1" applyFill="1" applyBorder="1" applyAlignment="1">
      <alignment horizontal="center"/>
    </xf>
    <xf numFmtId="3" fontId="9" fillId="2" borderId="2" xfId="0" applyNumberFormat="1" applyFont="1" applyFill="1" applyBorder="1" applyAlignment="1">
      <alignment horizontal="center"/>
    </xf>
    <xf numFmtId="0" fontId="3" fillId="5" borderId="0" xfId="0" applyFont="1" applyFill="1" applyAlignment="1">
      <alignment horizontal="left" indent="2"/>
    </xf>
    <xf numFmtId="0" fontId="13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6" fontId="2" fillId="0" borderId="12" xfId="2" applyNumberFormat="1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0" borderId="4" xfId="0" quotePrefix="1" applyFont="1" applyFill="1" applyBorder="1" applyAlignment="1">
      <alignment horizontal="center"/>
    </xf>
    <xf numFmtId="6" fontId="3" fillId="0" borderId="0" xfId="0" applyNumberFormat="1" applyFont="1" applyFill="1"/>
    <xf numFmtId="9" fontId="2" fillId="0" borderId="12" xfId="3" applyFont="1" applyFill="1" applyBorder="1" applyAlignment="1">
      <alignment horizontal="right"/>
    </xf>
    <xf numFmtId="9" fontId="4" fillId="0" borderId="0" xfId="3" applyFont="1" applyFill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14" fillId="0" borderId="4" xfId="0" quotePrefix="1" applyFont="1" applyFill="1" applyBorder="1" applyAlignment="1">
      <alignment horizontal="center"/>
    </xf>
    <xf numFmtId="6" fontId="14" fillId="0" borderId="12" xfId="2" applyNumberFormat="1" applyFont="1" applyFill="1" applyBorder="1" applyAlignment="1">
      <alignment horizontal="right"/>
    </xf>
    <xf numFmtId="0" fontId="15" fillId="0" borderId="4" xfId="0" quotePrefix="1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6" fontId="16" fillId="0" borderId="0" xfId="2" applyNumberFormat="1" applyFont="1" applyFill="1"/>
    <xf numFmtId="6" fontId="15" fillId="0" borderId="12" xfId="2" applyNumberFormat="1" applyFont="1" applyFill="1" applyBorder="1" applyAlignment="1">
      <alignment horizontal="right"/>
    </xf>
    <xf numFmtId="0" fontId="17" fillId="0" borderId="0" xfId="0" applyFont="1" applyFill="1"/>
    <xf numFmtId="3" fontId="17" fillId="0" borderId="0" xfId="1" applyNumberFormat="1" applyFont="1" applyFill="1"/>
    <xf numFmtId="3" fontId="4" fillId="0" borderId="13" xfId="0" applyNumberFormat="1" applyFont="1" applyFill="1" applyBorder="1" applyAlignment="1">
      <alignment horizontal="center"/>
    </xf>
    <xf numFmtId="3" fontId="14" fillId="2" borderId="0" xfId="0" applyNumberFormat="1" applyFont="1" applyFill="1" applyAlignment="1">
      <alignment horizontal="center"/>
    </xf>
    <xf numFmtId="3" fontId="17" fillId="3" borderId="0" xfId="1" applyNumberFormat="1" applyFont="1" applyFill="1"/>
    <xf numFmtId="3" fontId="8" fillId="3" borderId="0" xfId="0" applyNumberFormat="1" applyFont="1" applyFill="1" applyAlignment="1">
      <alignment horizontal="center"/>
    </xf>
    <xf numFmtId="3" fontId="17" fillId="3" borderId="4" xfId="1" applyNumberFormat="1" applyFont="1" applyFill="1" applyBorder="1"/>
    <xf numFmtId="3" fontId="14" fillId="3" borderId="0" xfId="0" applyNumberFormat="1" applyFont="1" applyFill="1" applyAlignment="1">
      <alignment horizontal="center"/>
    </xf>
    <xf numFmtId="3" fontId="17" fillId="3" borderId="1" xfId="1" applyNumberFormat="1" applyFont="1" applyFill="1" applyBorder="1"/>
    <xf numFmtId="3" fontId="17" fillId="3" borderId="0" xfId="0" applyNumberFormat="1" applyFont="1" applyFill="1" applyBorder="1" applyAlignment="1">
      <alignment horizontal="center"/>
    </xf>
    <xf numFmtId="3" fontId="17" fillId="3" borderId="2" xfId="1" applyNumberFormat="1" applyFont="1" applyFill="1" applyBorder="1"/>
    <xf numFmtId="3" fontId="17" fillId="3" borderId="3" xfId="1" applyNumberFormat="1" applyFont="1" applyFill="1" applyBorder="1"/>
    <xf numFmtId="3" fontId="14" fillId="3" borderId="0" xfId="0" applyNumberFormat="1" applyFont="1" applyFill="1" applyBorder="1" applyAlignment="1">
      <alignment horizontal="center"/>
    </xf>
    <xf numFmtId="3" fontId="10" fillId="3" borderId="4" xfId="1" applyNumberFormat="1" applyFont="1" applyFill="1" applyBorder="1" applyAlignment="1">
      <alignment horizontal="right"/>
    </xf>
    <xf numFmtId="3" fontId="17" fillId="3" borderId="0" xfId="1" applyNumberFormat="1" applyFont="1" applyFill="1" applyAlignment="1">
      <alignment horizontal="right"/>
    </xf>
    <xf numFmtId="3" fontId="17" fillId="3" borderId="4" xfId="1" applyNumberFormat="1" applyFont="1" applyFill="1" applyBorder="1" applyAlignment="1">
      <alignment horizontal="right"/>
    </xf>
    <xf numFmtId="3" fontId="17" fillId="3" borderId="0" xfId="1" applyNumberFormat="1" applyFont="1" applyFill="1" applyBorder="1"/>
    <xf numFmtId="3" fontId="17" fillId="3" borderId="1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center"/>
    </xf>
    <xf numFmtId="3" fontId="17" fillId="3" borderId="2" xfId="1" applyNumberFormat="1" applyFont="1" applyFill="1" applyBorder="1" applyAlignment="1">
      <alignment horizontal="right"/>
    </xf>
    <xf numFmtId="3" fontId="14" fillId="3" borderId="2" xfId="0" applyNumberFormat="1" applyFont="1" applyFill="1" applyBorder="1" applyAlignment="1">
      <alignment horizontal="right"/>
    </xf>
    <xf numFmtId="3" fontId="14" fillId="3" borderId="0" xfId="0" applyNumberFormat="1" applyFont="1" applyFill="1" applyBorder="1" applyAlignment="1">
      <alignment horizontal="left" indent="1"/>
    </xf>
    <xf numFmtId="3" fontId="8" fillId="3" borderId="0" xfId="0" applyNumberFormat="1" applyFont="1" applyFill="1" applyBorder="1" applyAlignment="1">
      <alignment horizontal="left" indent="1"/>
    </xf>
    <xf numFmtId="0" fontId="10" fillId="3" borderId="0" xfId="0" applyFont="1" applyFill="1" applyAlignment="1">
      <alignment horizontal="left"/>
    </xf>
    <xf numFmtId="0" fontId="14" fillId="3" borderId="0" xfId="0" applyFont="1" applyFill="1" applyAlignment="1">
      <alignment horizontal="center"/>
    </xf>
    <xf numFmtId="0" fontId="17" fillId="3" borderId="0" xfId="0" applyFont="1" applyFill="1"/>
    <xf numFmtId="3" fontId="8" fillId="3" borderId="4" xfId="1" applyNumberFormat="1" applyFont="1" applyFill="1" applyBorder="1"/>
    <xf numFmtId="3" fontId="8" fillId="3" borderId="0" xfId="1" applyNumberFormat="1" applyFont="1" applyFill="1"/>
    <xf numFmtId="3" fontId="3" fillId="2" borderId="0" xfId="1" applyNumberFormat="1" applyFont="1" applyFill="1" applyAlignment="1">
      <alignment horizontal="right"/>
    </xf>
    <xf numFmtId="3" fontId="3" fillId="0" borderId="0" xfId="1" applyNumberFormat="1" applyFont="1" applyFill="1" applyAlignment="1">
      <alignment horizontal="right"/>
    </xf>
    <xf numFmtId="3" fontId="3" fillId="0" borderId="4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4" xfId="0" quotePrefix="1" applyFont="1" applyFill="1" applyBorder="1" applyAlignment="1">
      <alignment horizontal="right"/>
    </xf>
    <xf numFmtId="3" fontId="5" fillId="0" borderId="0" xfId="1" applyNumberFormat="1" applyFont="1" applyFill="1" applyAlignment="1">
      <alignment horizontal="right"/>
    </xf>
    <xf numFmtId="6" fontId="5" fillId="0" borderId="12" xfId="2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center"/>
    </xf>
    <xf numFmtId="3" fontId="19" fillId="3" borderId="1" xfId="1" applyNumberFormat="1" applyFont="1" applyFill="1" applyBorder="1"/>
    <xf numFmtId="3" fontId="19" fillId="3" borderId="3" xfId="1" applyNumberFormat="1" applyFont="1" applyFill="1" applyBorder="1"/>
    <xf numFmtId="3" fontId="8" fillId="0" borderId="0" xfId="0" applyNumberFormat="1" applyFont="1" applyFill="1" applyAlignment="1">
      <alignment horizontal="center"/>
    </xf>
    <xf numFmtId="3" fontId="20" fillId="0" borderId="1" xfId="1" applyNumberFormat="1" applyFont="1" applyFill="1" applyBorder="1" applyAlignment="1">
      <alignment horizontal="center"/>
    </xf>
    <xf numFmtId="3" fontId="20" fillId="0" borderId="5" xfId="0" quotePrefix="1" applyNumberFormat="1" applyFont="1" applyFill="1" applyBorder="1" applyAlignment="1">
      <alignment horizontal="center"/>
    </xf>
    <xf numFmtId="3" fontId="20" fillId="0" borderId="3" xfId="1" applyNumberFormat="1" applyFont="1" applyFill="1" applyBorder="1" applyAlignment="1">
      <alignment horizontal="center"/>
    </xf>
    <xf numFmtId="3" fontId="20" fillId="0" borderId="6" xfId="0" applyNumberFormat="1" applyFont="1" applyFill="1" applyBorder="1" applyAlignment="1">
      <alignment horizontal="center"/>
    </xf>
    <xf numFmtId="3" fontId="20" fillId="0" borderId="0" xfId="1" applyNumberFormat="1" applyFont="1" applyFill="1" applyBorder="1" applyAlignment="1">
      <alignment horizontal="center"/>
    </xf>
    <xf numFmtId="3" fontId="20" fillId="0" borderId="0" xfId="0" applyNumberFormat="1" applyFont="1" applyFill="1" applyBorder="1" applyAlignment="1">
      <alignment horizontal="center"/>
    </xf>
    <xf numFmtId="3" fontId="21" fillId="0" borderId="0" xfId="1" applyNumberFormat="1" applyFont="1" applyFill="1"/>
    <xf numFmtId="3" fontId="20" fillId="0" borderId="0" xfId="0" applyNumberFormat="1" applyFont="1" applyFill="1" applyAlignment="1">
      <alignment horizontal="center"/>
    </xf>
    <xf numFmtId="3" fontId="21" fillId="0" borderId="4" xfId="1" applyNumberFormat="1" applyFont="1" applyFill="1" applyBorder="1"/>
    <xf numFmtId="3" fontId="21" fillId="0" borderId="1" xfId="1" applyNumberFormat="1" applyFont="1" applyFill="1" applyBorder="1" applyAlignment="1">
      <alignment horizontal="right"/>
    </xf>
    <xf numFmtId="3" fontId="21" fillId="0" borderId="0" xfId="0" applyNumberFormat="1" applyFont="1" applyFill="1" applyBorder="1" applyAlignment="1">
      <alignment horizontal="center"/>
    </xf>
    <xf numFmtId="3" fontId="21" fillId="0" borderId="3" xfId="1" applyNumberFormat="1" applyFont="1" applyFill="1" applyBorder="1"/>
    <xf numFmtId="3" fontId="21" fillId="0" borderId="1" xfId="1" applyNumberFormat="1" applyFont="1" applyFill="1" applyBorder="1"/>
    <xf numFmtId="3" fontId="21" fillId="0" borderId="0" xfId="1" applyNumberFormat="1" applyFont="1" applyFill="1" applyBorder="1"/>
    <xf numFmtId="3" fontId="21" fillId="0" borderId="2" xfId="1" applyNumberFormat="1" applyFont="1" applyFill="1" applyBorder="1"/>
    <xf numFmtId="3" fontId="21" fillId="0" borderId="0" xfId="1" applyNumberFormat="1" applyFont="1" applyFill="1" applyAlignment="1">
      <alignment horizontal="right"/>
    </xf>
    <xf numFmtId="3" fontId="21" fillId="0" borderId="4" xfId="1" applyNumberFormat="1" applyFont="1" applyFill="1" applyBorder="1" applyAlignment="1">
      <alignment horizontal="right"/>
    </xf>
    <xf numFmtId="3" fontId="21" fillId="0" borderId="2" xfId="1" applyNumberFormat="1" applyFont="1" applyFill="1" applyBorder="1" applyAlignment="1">
      <alignment horizontal="right"/>
    </xf>
    <xf numFmtId="4" fontId="21" fillId="0" borderId="0" xfId="1" applyNumberFormat="1" applyFont="1" applyFill="1"/>
    <xf numFmtId="3" fontId="21" fillId="0" borderId="3" xfId="1" applyNumberFormat="1" applyFont="1" applyFill="1" applyBorder="1" applyAlignment="1">
      <alignment horizontal="right"/>
    </xf>
    <xf numFmtId="3" fontId="21" fillId="0" borderId="0" xfId="0" applyNumberFormat="1" applyFont="1" applyFill="1" applyAlignment="1">
      <alignment horizontal="center"/>
    </xf>
    <xf numFmtId="164" fontId="21" fillId="0" borderId="0" xfId="2" applyNumberFormat="1" applyFont="1" applyFill="1" applyBorder="1"/>
    <xf numFmtId="3" fontId="21" fillId="0" borderId="1" xfId="0" applyNumberFormat="1" applyFont="1" applyFill="1" applyBorder="1" applyAlignment="1">
      <alignment horizontal="right"/>
    </xf>
    <xf numFmtId="3" fontId="21" fillId="0" borderId="2" xfId="0" applyNumberFormat="1" applyFont="1" applyFill="1" applyBorder="1" applyAlignment="1">
      <alignment horizontal="right"/>
    </xf>
    <xf numFmtId="3" fontId="21" fillId="0" borderId="3" xfId="0" applyNumberFormat="1" applyFont="1" applyFill="1" applyBorder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3" fontId="20" fillId="0" borderId="2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left" indent="1"/>
    </xf>
    <xf numFmtId="0" fontId="21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0" fontId="21" fillId="0" borderId="0" xfId="0" applyFont="1" applyFill="1"/>
    <xf numFmtId="3" fontId="20" fillId="0" borderId="4" xfId="1" applyNumberFormat="1" applyFont="1" applyFill="1" applyBorder="1"/>
    <xf numFmtId="3" fontId="20" fillId="0" borderId="0" xfId="1" applyNumberFormat="1" applyFont="1" applyFill="1"/>
    <xf numFmtId="0" fontId="20" fillId="0" borderId="4" xfId="0" quotePrefix="1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6" fontId="21" fillId="0" borderId="0" xfId="0" applyNumberFormat="1" applyFont="1" applyFill="1"/>
    <xf numFmtId="6" fontId="20" fillId="0" borderId="12" xfId="2" applyNumberFormat="1" applyFont="1" applyFill="1" applyBorder="1" applyAlignment="1">
      <alignment horizontal="right"/>
    </xf>
    <xf numFmtId="3" fontId="8" fillId="0" borderId="1" xfId="0" quotePrefix="1" applyNumberFormat="1" applyFont="1" applyFill="1" applyBorder="1" applyAlignment="1">
      <alignment horizontal="center"/>
    </xf>
    <xf numFmtId="3" fontId="8" fillId="0" borderId="2" xfId="0" applyNumberFormat="1" applyFont="1" applyFill="1" applyBorder="1" applyAlignment="1">
      <alignment horizontal="center"/>
    </xf>
    <xf numFmtId="3" fontId="7" fillId="0" borderId="2" xfId="0" applyNumberFormat="1" applyFont="1" applyFill="1" applyBorder="1" applyAlignment="1">
      <alignment horizontal="center"/>
    </xf>
    <xf numFmtId="3" fontId="11" fillId="0" borderId="2" xfId="0" applyNumberFormat="1" applyFont="1" applyFill="1" applyBorder="1" applyAlignment="1">
      <alignment horizontal="center"/>
    </xf>
    <xf numFmtId="3" fontId="10" fillId="0" borderId="2" xfId="0" applyNumberFormat="1" applyFont="1" applyFill="1" applyBorder="1" applyAlignment="1">
      <alignment horizontal="center"/>
    </xf>
    <xf numFmtId="0" fontId="3" fillId="0" borderId="2" xfId="0" applyFont="1" applyFill="1" applyBorder="1"/>
    <xf numFmtId="3" fontId="7" fillId="0" borderId="2" xfId="0" applyNumberFormat="1" applyFont="1" applyFill="1" applyBorder="1" applyAlignment="1">
      <alignment horizontal="left" indent="1"/>
    </xf>
    <xf numFmtId="0" fontId="3" fillId="0" borderId="2" xfId="0" applyFont="1" applyFill="1" applyBorder="1" applyAlignment="1">
      <alignment horizontal="left"/>
    </xf>
    <xf numFmtId="3" fontId="4" fillId="0" borderId="2" xfId="0" applyNumberFormat="1" applyFont="1" applyFill="1" applyBorder="1" applyAlignment="1">
      <alignment horizontal="center"/>
    </xf>
    <xf numFmtId="3" fontId="9" fillId="0" borderId="2" xfId="0" applyNumberFormat="1" applyFont="1" applyFill="1" applyBorder="1" applyAlignment="1">
      <alignment horizontal="center"/>
    </xf>
    <xf numFmtId="3" fontId="10" fillId="0" borderId="11" xfId="0" applyNumberFormat="1" applyFont="1" applyFill="1" applyBorder="1" applyAlignment="1">
      <alignment horizontal="center"/>
    </xf>
    <xf numFmtId="3" fontId="10" fillId="3" borderId="4" xfId="0" applyNumberFormat="1" applyFont="1" applyFill="1" applyBorder="1" applyAlignment="1">
      <alignment horizontal="right"/>
    </xf>
    <xf numFmtId="3" fontId="21" fillId="0" borderId="4" xfId="0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3" fontId="7" fillId="0" borderId="11" xfId="0" applyNumberFormat="1" applyFont="1" applyFill="1" applyBorder="1" applyAlignment="1">
      <alignment horizontal="center"/>
    </xf>
    <xf numFmtId="3" fontId="22" fillId="0" borderId="8" xfId="0" applyNumberFormat="1" applyFont="1" applyFill="1" applyBorder="1" applyAlignment="1">
      <alignment horizontal="center"/>
    </xf>
    <xf numFmtId="3" fontId="22" fillId="0" borderId="4" xfId="0" applyNumberFormat="1" applyFont="1" applyFill="1" applyBorder="1" applyAlignment="1">
      <alignment horizontal="center"/>
    </xf>
    <xf numFmtId="3" fontId="22" fillId="0" borderId="7" xfId="0" applyNumberFormat="1" applyFont="1" applyFill="1" applyBorder="1" applyAlignment="1">
      <alignment horizontal="center"/>
    </xf>
    <xf numFmtId="3" fontId="22" fillId="0" borderId="0" xfId="0" applyNumberFormat="1" applyFont="1" applyFill="1" applyBorder="1" applyAlignment="1">
      <alignment horizontal="center"/>
    </xf>
    <xf numFmtId="0" fontId="23" fillId="0" borderId="0" xfId="0" applyFont="1" applyFill="1" applyAlignment="1"/>
    <xf numFmtId="0" fontId="19" fillId="0" borderId="0" xfId="0" applyFont="1" applyFill="1"/>
    <xf numFmtId="0" fontId="19" fillId="0" borderId="0" xfId="0" applyFont="1" applyFill="1" applyAlignment="1">
      <alignment horizontal="right"/>
    </xf>
    <xf numFmtId="0" fontId="19" fillId="0" borderId="0" xfId="0" applyFont="1" applyFill="1" applyAlignment="1">
      <alignment horizontal="left" indent="1"/>
    </xf>
    <xf numFmtId="0" fontId="19" fillId="0" borderId="0" xfId="0" applyFont="1" applyFill="1" applyAlignment="1">
      <alignment horizontal="left" indent="2"/>
    </xf>
    <xf numFmtId="0" fontId="19" fillId="0" borderId="0" xfId="0" applyFont="1" applyFill="1" applyBorder="1" applyAlignment="1">
      <alignment horizontal="left" indent="2"/>
    </xf>
    <xf numFmtId="3" fontId="19" fillId="3" borderId="1" xfId="1" applyNumberFormat="1" applyFont="1" applyFill="1" applyBorder="1" applyAlignment="1">
      <alignment horizontal="right"/>
    </xf>
    <xf numFmtId="3" fontId="19" fillId="3" borderId="2" xfId="1" applyNumberFormat="1" applyFont="1" applyFill="1" applyBorder="1" applyAlignment="1">
      <alignment horizontal="right"/>
    </xf>
    <xf numFmtId="3" fontId="19" fillId="3" borderId="2" xfId="1" applyNumberFormat="1" applyFont="1" applyFill="1" applyBorder="1"/>
    <xf numFmtId="0" fontId="19" fillId="0" borderId="2" xfId="0" applyFont="1" applyFill="1" applyBorder="1" applyAlignment="1">
      <alignment horizontal="left" indent="3"/>
    </xf>
    <xf numFmtId="0" fontId="19" fillId="0" borderId="3" xfId="0" applyFont="1" applyFill="1" applyBorder="1" applyAlignment="1">
      <alignment horizontal="left" indent="3"/>
    </xf>
    <xf numFmtId="0" fontId="19" fillId="0" borderId="2" xfId="0" applyFont="1" applyFill="1" applyBorder="1" applyAlignment="1">
      <alignment horizontal="left" indent="2"/>
    </xf>
    <xf numFmtId="0" fontId="19" fillId="0" borderId="4" xfId="0" applyFont="1" applyFill="1" applyBorder="1" applyAlignment="1">
      <alignment horizontal="left" indent="2"/>
    </xf>
    <xf numFmtId="3" fontId="19" fillId="0" borderId="0" xfId="0" applyNumberFormat="1" applyFont="1" applyFill="1"/>
    <xf numFmtId="0" fontId="24" fillId="0" borderId="0" xfId="0" applyFont="1" applyFill="1" applyAlignment="1">
      <alignment horizontal="left" indent="2"/>
    </xf>
    <xf numFmtId="3" fontId="24" fillId="3" borderId="2" xfId="1" applyNumberFormat="1" applyFont="1" applyFill="1" applyBorder="1"/>
    <xf numFmtId="3" fontId="24" fillId="3" borderId="3" xfId="1" applyNumberFormat="1" applyFont="1" applyFill="1" applyBorder="1"/>
    <xf numFmtId="3" fontId="19" fillId="3" borderId="1" xfId="0" applyNumberFormat="1" applyFont="1" applyFill="1" applyBorder="1" applyAlignment="1">
      <alignment horizontal="right"/>
    </xf>
    <xf numFmtId="3" fontId="24" fillId="3" borderId="1" xfId="1" applyNumberFormat="1" applyFont="1" applyFill="1" applyBorder="1"/>
    <xf numFmtId="6" fontId="23" fillId="7" borderId="0" xfId="2" applyNumberFormat="1" applyFont="1" applyFill="1"/>
    <xf numFmtId="3" fontId="8" fillId="3" borderId="3" xfId="0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3" fillId="8" borderId="0" xfId="0" applyFont="1" applyFill="1" applyAlignment="1">
      <alignment horizontal="left" indent="2"/>
    </xf>
    <xf numFmtId="0" fontId="2" fillId="9" borderId="0" xfId="0" applyFont="1" applyFill="1" applyBorder="1" applyAlignment="1">
      <alignment horizontal="center"/>
    </xf>
    <xf numFmtId="0" fontId="3" fillId="9" borderId="0" xfId="0" applyFont="1" applyFill="1" applyAlignment="1">
      <alignment horizontal="left"/>
    </xf>
    <xf numFmtId="3" fontId="8" fillId="9" borderId="0" xfId="1" applyNumberFormat="1" applyFont="1" applyFill="1" applyBorder="1" applyAlignment="1">
      <alignment horizontal="center"/>
    </xf>
    <xf numFmtId="6" fontId="3" fillId="9" borderId="0" xfId="2" applyNumberFormat="1" applyFont="1" applyFill="1" applyAlignment="1"/>
    <xf numFmtId="0" fontId="3" fillId="9" borderId="0" xfId="0" applyFont="1" applyFill="1" applyBorder="1" applyAlignment="1">
      <alignment horizontal="left"/>
    </xf>
    <xf numFmtId="0" fontId="26" fillId="0" borderId="0" xfId="0" applyFont="1"/>
    <xf numFmtId="6" fontId="26" fillId="0" borderId="0" xfId="2" applyNumberFormat="1" applyFont="1"/>
    <xf numFmtId="0" fontId="27" fillId="0" borderId="4" xfId="0" applyFont="1" applyBorder="1" applyAlignment="1">
      <alignment horizontal="center"/>
    </xf>
    <xf numFmtId="0" fontId="28" fillId="0" borderId="0" xfId="0" applyFont="1"/>
    <xf numFmtId="6" fontId="28" fillId="0" borderId="0" xfId="2" applyNumberFormat="1" applyFont="1"/>
    <xf numFmtId="0" fontId="28" fillId="0" borderId="12" xfId="0" applyFont="1" applyBorder="1" applyAlignment="1">
      <alignment horizontal="center"/>
    </xf>
    <xf numFmtId="6" fontId="28" fillId="0" borderId="12" xfId="2" applyNumberFormat="1" applyFont="1" applyBorder="1"/>
    <xf numFmtId="0" fontId="28" fillId="0" borderId="12" xfId="0" applyFont="1" applyBorder="1" applyAlignment="1">
      <alignment horizontal="right"/>
    </xf>
    <xf numFmtId="0" fontId="29" fillId="0" borderId="12" xfId="0" applyFont="1" applyBorder="1"/>
    <xf numFmtId="6" fontId="29" fillId="0" borderId="12" xfId="2" applyNumberFormat="1" applyFont="1" applyBorder="1"/>
    <xf numFmtId="0" fontId="30" fillId="10" borderId="14" xfId="0" applyFont="1" applyFill="1" applyBorder="1" applyAlignment="1">
      <alignment horizontal="center"/>
    </xf>
    <xf numFmtId="6" fontId="30" fillId="10" borderId="14" xfId="2" applyNumberFormat="1" applyFont="1" applyFill="1" applyBorder="1"/>
    <xf numFmtId="0" fontId="28" fillId="10" borderId="14" xfId="0" applyFont="1" applyFill="1" applyBorder="1"/>
    <xf numFmtId="0" fontId="23" fillId="0" borderId="1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9" fontId="19" fillId="0" borderId="0" xfId="3" applyFont="1" applyFill="1" applyBorder="1"/>
    <xf numFmtId="0" fontId="23" fillId="0" borderId="1" xfId="0" quotePrefix="1" applyFont="1" applyFill="1" applyBorder="1" applyAlignment="1">
      <alignment horizontal="center"/>
    </xf>
    <xf numFmtId="0" fontId="23" fillId="0" borderId="3" xfId="0" quotePrefix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31" fillId="0" borderId="1" xfId="0" applyFont="1" applyFill="1" applyBorder="1" applyAlignment="1">
      <alignment horizontal="center"/>
    </xf>
    <xf numFmtId="0" fontId="31" fillId="0" borderId="3" xfId="0" applyFont="1" applyFill="1" applyBorder="1" applyAlignment="1">
      <alignment horizontal="center"/>
    </xf>
    <xf numFmtId="0" fontId="31" fillId="0" borderId="0" xfId="0" applyFont="1" applyFill="1" applyAlignment="1"/>
    <xf numFmtId="3" fontId="31" fillId="0" borderId="0" xfId="0" applyNumberFormat="1" applyFont="1" applyFill="1" applyAlignment="1">
      <alignment horizontal="center"/>
    </xf>
    <xf numFmtId="3" fontId="31" fillId="0" borderId="0" xfId="0" applyNumberFormat="1" applyFont="1" applyFill="1" applyBorder="1" applyAlignment="1">
      <alignment horizontal="center"/>
    </xf>
    <xf numFmtId="3" fontId="24" fillId="0" borderId="0" xfId="0" applyNumberFormat="1" applyFont="1" applyFill="1" applyBorder="1" applyAlignment="1">
      <alignment horizontal="center"/>
    </xf>
    <xf numFmtId="3" fontId="24" fillId="0" borderId="0" xfId="0" applyNumberFormat="1" applyFont="1" applyFill="1" applyAlignment="1">
      <alignment horizontal="center"/>
    </xf>
    <xf numFmtId="3" fontId="31" fillId="0" borderId="0" xfId="0" applyNumberFormat="1" applyFont="1" applyFill="1" applyBorder="1" applyAlignment="1">
      <alignment horizontal="left" indent="1"/>
    </xf>
    <xf numFmtId="0" fontId="24" fillId="0" borderId="0" xfId="0" applyFont="1" applyFill="1" applyAlignment="1">
      <alignment horizontal="left"/>
    </xf>
    <xf numFmtId="0" fontId="24" fillId="0" borderId="0" xfId="0" applyFont="1" applyFill="1"/>
    <xf numFmtId="0" fontId="31" fillId="0" borderId="0" xfId="0" quotePrefix="1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6" fontId="24" fillId="0" borderId="0" xfId="0" applyNumberFormat="1" applyFont="1" applyFill="1"/>
    <xf numFmtId="6" fontId="31" fillId="0" borderId="0" xfId="2" applyNumberFormat="1" applyFont="1" applyFill="1" applyBorder="1" applyAlignment="1">
      <alignment horizontal="right"/>
    </xf>
    <xf numFmtId="9" fontId="31" fillId="0" borderId="0" xfId="3" applyFont="1" applyFill="1" applyBorder="1" applyAlignment="1">
      <alignment horizontal="center"/>
    </xf>
    <xf numFmtId="9" fontId="31" fillId="7" borderId="0" xfId="3" applyFont="1" applyFill="1" applyAlignment="1">
      <alignment horizontal="center"/>
    </xf>
    <xf numFmtId="9" fontId="23" fillId="7" borderId="0" xfId="0" applyNumberFormat="1" applyFont="1" applyFill="1" applyBorder="1" applyAlignment="1"/>
    <xf numFmtId="3" fontId="20" fillId="0" borderId="4" xfId="0" applyNumberFormat="1" applyFont="1" applyFill="1" applyBorder="1" applyAlignment="1">
      <alignment horizontal="center"/>
    </xf>
    <xf numFmtId="3" fontId="21" fillId="0" borderId="4" xfId="0" applyNumberFormat="1" applyFont="1" applyFill="1" applyBorder="1" applyAlignment="1">
      <alignment horizontal="center"/>
    </xf>
    <xf numFmtId="3" fontId="10" fillId="3" borderId="4" xfId="0" applyNumberFormat="1" applyFont="1" applyFill="1" applyBorder="1" applyAlignment="1">
      <alignment horizont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6" fontId="28" fillId="0" borderId="0" xfId="2" applyNumberFormat="1" applyFont="1" applyFill="1"/>
    <xf numFmtId="0" fontId="28" fillId="0" borderId="0" xfId="0" applyFont="1" applyFill="1" applyAlignment="1">
      <alignment horizontal="right"/>
    </xf>
    <xf numFmtId="6" fontId="32" fillId="0" borderId="0" xfId="0" applyNumberFormat="1" applyFont="1"/>
    <xf numFmtId="0" fontId="32" fillId="11" borderId="0" xfId="0" applyFont="1" applyFill="1"/>
    <xf numFmtId="0" fontId="33" fillId="0" borderId="0" xfId="0" applyFont="1" applyFill="1" applyAlignment="1">
      <alignment horizontal="center"/>
    </xf>
    <xf numFmtId="0" fontId="33" fillId="0" borderId="0" xfId="0" applyFont="1" applyFill="1"/>
    <xf numFmtId="6" fontId="33" fillId="0" borderId="0" xfId="2" applyNumberFormat="1" applyFont="1" applyFill="1"/>
    <xf numFmtId="0" fontId="33" fillId="0" borderId="0" xfId="0" applyFont="1" applyFill="1" applyAlignment="1">
      <alignment horizontal="right"/>
    </xf>
    <xf numFmtId="8" fontId="32" fillId="11" borderId="0" xfId="2" applyFont="1" applyFill="1"/>
    <xf numFmtId="10" fontId="27" fillId="11" borderId="0" xfId="3" applyNumberFormat="1" applyFont="1" applyFill="1"/>
    <xf numFmtId="0" fontId="2" fillId="0" borderId="9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DDDDD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siness/Budget/2010-2011%20Budget/Salaries%20Benefits%202010-11/SALARIES%2010-11%20Budget-workbook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AL-BEN-2010-11"/>
      <sheetName val="SAL-BEN-09-10"/>
      <sheetName val="SUMMARY"/>
      <sheetName val="Admin Salary"/>
      <sheetName val="PROF SALARY"/>
      <sheetName val="CLASS. SALARY"/>
      <sheetName val="MISC SALARY"/>
    </sheetNames>
    <sheetDataSet>
      <sheetData sheetId="0">
        <row r="136">
          <cell r="B136">
            <v>94707.126486486493</v>
          </cell>
          <cell r="C136">
            <v>0</v>
          </cell>
        </row>
        <row r="137">
          <cell r="B137">
            <v>133968.56178648421</v>
          </cell>
        </row>
        <row r="138">
          <cell r="B138">
            <v>104365.48334011427</v>
          </cell>
        </row>
        <row r="139">
          <cell r="B139">
            <v>241082.58137369741</v>
          </cell>
          <cell r="C139">
            <v>14606.487698448</v>
          </cell>
        </row>
        <row r="140">
          <cell r="B140">
            <v>2422830.5171067128</v>
          </cell>
          <cell r="C140">
            <v>172534.870456848</v>
          </cell>
        </row>
        <row r="141">
          <cell r="B141">
            <v>76547.113297297299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topLeftCell="A4" workbookViewId="0">
      <selection activeCell="E26" sqref="E26"/>
    </sheetView>
  </sheetViews>
  <sheetFormatPr defaultColWidth="9.109375" defaultRowHeight="13.8"/>
  <cols>
    <col min="1" max="1" width="6.44140625" style="244" customWidth="1"/>
    <col min="2" max="2" width="39.5546875" style="244" customWidth="1"/>
    <col min="3" max="4" width="12.6640625" style="244" customWidth="1"/>
    <col min="5" max="5" width="51.5546875" style="244" customWidth="1"/>
    <col min="6" max="16384" width="9.109375" style="244"/>
  </cols>
  <sheetData>
    <row r="1" spans="1:5">
      <c r="A1" s="246" t="s">
        <v>488</v>
      </c>
      <c r="B1" s="246" t="s">
        <v>489</v>
      </c>
      <c r="C1" s="246" t="s">
        <v>490</v>
      </c>
      <c r="D1" s="246" t="s">
        <v>492</v>
      </c>
      <c r="E1" s="246" t="s">
        <v>214</v>
      </c>
    </row>
    <row r="2" spans="1:5" ht="6" customHeight="1"/>
    <row r="3" spans="1:5" ht="14.4">
      <c r="A3" s="283">
        <v>1</v>
      </c>
      <c r="B3" s="284" t="s">
        <v>491</v>
      </c>
      <c r="C3" s="287">
        <v>21500</v>
      </c>
      <c r="D3" s="285">
        <f>C3</f>
        <v>21500</v>
      </c>
      <c r="E3" s="286" t="s">
        <v>515</v>
      </c>
    </row>
    <row r="4" spans="1:5" ht="14.4">
      <c r="A4" s="283">
        <v>2</v>
      </c>
      <c r="B4" s="284" t="s">
        <v>511</v>
      </c>
      <c r="C4" s="287">
        <v>32732</v>
      </c>
      <c r="D4" s="285">
        <f>C4+D3</f>
        <v>54232</v>
      </c>
      <c r="E4" s="286" t="s">
        <v>516</v>
      </c>
    </row>
    <row r="5" spans="1:5" ht="14.4">
      <c r="A5" s="283">
        <v>3</v>
      </c>
      <c r="B5" s="284" t="s">
        <v>510</v>
      </c>
      <c r="C5" s="287">
        <v>5900</v>
      </c>
      <c r="D5" s="285">
        <f>C5+D4</f>
        <v>60132</v>
      </c>
      <c r="E5" s="286" t="s">
        <v>515</v>
      </c>
    </row>
    <row r="6" spans="1:5" ht="14.4">
      <c r="A6" s="283">
        <v>4</v>
      </c>
      <c r="B6" s="284" t="s">
        <v>493</v>
      </c>
      <c r="C6" s="285">
        <v>116664</v>
      </c>
      <c r="D6" s="285">
        <f t="shared" ref="D6:D19" si="0">C6+D5</f>
        <v>176796</v>
      </c>
      <c r="E6" s="286" t="s">
        <v>494</v>
      </c>
    </row>
    <row r="7" spans="1:5" ht="14.4">
      <c r="A7" s="283">
        <v>5</v>
      </c>
      <c r="B7" s="284" t="s">
        <v>495</v>
      </c>
      <c r="C7" s="287">
        <v>29213</v>
      </c>
      <c r="D7" s="285">
        <f t="shared" si="0"/>
        <v>206009</v>
      </c>
      <c r="E7" s="286" t="s">
        <v>496</v>
      </c>
    </row>
    <row r="8" spans="1:5" ht="14.4">
      <c r="A8" s="289">
        <v>7</v>
      </c>
      <c r="B8" s="290" t="s">
        <v>498</v>
      </c>
      <c r="C8" s="291">
        <v>50000</v>
      </c>
      <c r="D8" s="291">
        <f t="shared" si="0"/>
        <v>256009</v>
      </c>
      <c r="E8" s="292" t="s">
        <v>499</v>
      </c>
    </row>
    <row r="9" spans="1:5" ht="14.4">
      <c r="A9" s="283">
        <v>6</v>
      </c>
      <c r="B9" s="284" t="s">
        <v>497</v>
      </c>
      <c r="C9" s="285">
        <v>41545</v>
      </c>
      <c r="D9" s="285">
        <f t="shared" si="0"/>
        <v>297554</v>
      </c>
      <c r="E9" s="286"/>
    </row>
    <row r="10" spans="1:5" ht="14.4">
      <c r="A10" s="283">
        <v>8</v>
      </c>
      <c r="B10" s="284" t="s">
        <v>500</v>
      </c>
      <c r="C10" s="287">
        <v>41600</v>
      </c>
      <c r="D10" s="285">
        <f t="shared" si="0"/>
        <v>339154</v>
      </c>
      <c r="E10" s="286" t="s">
        <v>499</v>
      </c>
    </row>
    <row r="11" spans="1:5" ht="14.4">
      <c r="A11" s="283">
        <v>9</v>
      </c>
      <c r="B11" s="284" t="s">
        <v>502</v>
      </c>
      <c r="C11" s="287">
        <v>29795</v>
      </c>
      <c r="D11" s="285">
        <f t="shared" si="0"/>
        <v>368949</v>
      </c>
      <c r="E11" s="286" t="s">
        <v>501</v>
      </c>
    </row>
    <row r="12" spans="1:5" ht="14.4">
      <c r="A12" s="283">
        <v>10</v>
      </c>
      <c r="B12" s="284" t="s">
        <v>503</v>
      </c>
      <c r="C12" s="287">
        <v>5200</v>
      </c>
      <c r="D12" s="285">
        <f t="shared" si="0"/>
        <v>374149</v>
      </c>
      <c r="E12" s="286" t="s">
        <v>525</v>
      </c>
    </row>
    <row r="13" spans="1:5" ht="14.4">
      <c r="A13" s="283">
        <v>11</v>
      </c>
      <c r="B13" s="284" t="s">
        <v>504</v>
      </c>
      <c r="C13" s="287">
        <f>11767/2</f>
        <v>5883.5</v>
      </c>
      <c r="D13" s="285">
        <f t="shared" si="0"/>
        <v>380032.5</v>
      </c>
      <c r="E13" s="286" t="s">
        <v>512</v>
      </c>
    </row>
    <row r="14" spans="1:5" ht="14.4">
      <c r="A14" s="283">
        <v>12</v>
      </c>
      <c r="B14" s="284" t="s">
        <v>505</v>
      </c>
      <c r="C14" s="285">
        <v>14938</v>
      </c>
      <c r="D14" s="285">
        <f t="shared" si="0"/>
        <v>394970.5</v>
      </c>
      <c r="E14" s="286" t="s">
        <v>517</v>
      </c>
    </row>
    <row r="15" spans="1:5" ht="14.4">
      <c r="A15" s="289">
        <v>13</v>
      </c>
      <c r="B15" s="290" t="s">
        <v>506</v>
      </c>
      <c r="C15" s="291">
        <v>9871</v>
      </c>
      <c r="D15" s="291">
        <f t="shared" si="0"/>
        <v>404841.5</v>
      </c>
      <c r="E15" s="292" t="s">
        <v>508</v>
      </c>
    </row>
    <row r="16" spans="1:5" ht="14.4">
      <c r="A16" s="289">
        <v>14</v>
      </c>
      <c r="B16" s="290" t="s">
        <v>507</v>
      </c>
      <c r="C16" s="291">
        <v>9871</v>
      </c>
      <c r="D16" s="291">
        <f t="shared" si="0"/>
        <v>414712.5</v>
      </c>
      <c r="E16" s="292" t="s">
        <v>508</v>
      </c>
    </row>
    <row r="17" spans="1:5" ht="14.4">
      <c r="A17" s="283">
        <v>15</v>
      </c>
      <c r="B17" s="284" t="s">
        <v>509</v>
      </c>
      <c r="C17" s="285">
        <f>8916*2</f>
        <v>17832</v>
      </c>
      <c r="D17" s="285">
        <f t="shared" si="0"/>
        <v>432544.5</v>
      </c>
      <c r="E17" s="286" t="s">
        <v>518</v>
      </c>
    </row>
    <row r="18" spans="1:5" ht="14.4">
      <c r="A18" s="283">
        <v>16</v>
      </c>
      <c r="B18" s="284" t="s">
        <v>513</v>
      </c>
      <c r="C18" s="285">
        <v>0</v>
      </c>
      <c r="D18" s="285">
        <f t="shared" si="0"/>
        <v>432544.5</v>
      </c>
      <c r="E18" s="286"/>
    </row>
    <row r="19" spans="1:5" ht="14.4">
      <c r="A19" s="283">
        <v>17</v>
      </c>
      <c r="B19" s="284" t="s">
        <v>513</v>
      </c>
      <c r="C19" s="285">
        <v>0</v>
      </c>
      <c r="D19" s="285">
        <f t="shared" si="0"/>
        <v>432544.5</v>
      </c>
      <c r="E19" s="286"/>
    </row>
    <row r="20" spans="1:5" ht="15" thickBot="1">
      <c r="A20" s="249"/>
      <c r="B20" s="252" t="s">
        <v>371</v>
      </c>
      <c r="C20" s="253">
        <f>SUM(C3:C19)</f>
        <v>432544.5</v>
      </c>
      <c r="D20" s="250"/>
      <c r="E20" s="251"/>
    </row>
    <row r="21" spans="1:5" ht="15" thickBot="1">
      <c r="A21" s="256"/>
      <c r="B21" s="254"/>
      <c r="C21" s="255"/>
      <c r="D21" s="255"/>
      <c r="E21" s="256"/>
    </row>
    <row r="22" spans="1:5" ht="15" thickTop="1">
      <c r="C22" s="248"/>
      <c r="D22" s="245"/>
    </row>
    <row r="23" spans="1:5" ht="14.4">
      <c r="B23" s="244" t="s">
        <v>514</v>
      </c>
      <c r="C23" s="248"/>
      <c r="D23" s="245"/>
    </row>
    <row r="24" spans="1:5" ht="14.4">
      <c r="C24" s="247"/>
    </row>
    <row r="25" spans="1:5" ht="14.4">
      <c r="C25" s="247"/>
    </row>
    <row r="26" spans="1:5" ht="14.4">
      <c r="B26" s="288" t="s">
        <v>526</v>
      </c>
      <c r="C26" s="293">
        <f>C3+C5+C4+C11+C13+C10+C12+C7</f>
        <v>171823.5</v>
      </c>
      <c r="D26" s="294">
        <f>C26/6108693</f>
        <v>2.8127702603486539E-2</v>
      </c>
    </row>
    <row r="28" spans="1:5" ht="14.4">
      <c r="B28" s="247" t="s">
        <v>527</v>
      </c>
    </row>
  </sheetData>
  <printOptions horizontalCentered="1"/>
  <pageMargins left="0.7" right="0.7" top="1.39" bottom="0.75" header="0.62" footer="0.3"/>
  <pageSetup orientation="landscape" r:id="rId1"/>
  <headerFooter>
    <oddHeader>&amp;CErie County Technical School
Proposed Budget Reductions
2012-2013&amp;R&amp;D</oddHeader>
    <oddFooter>&amp;R&amp;9&amp;Z&amp;F&amp;A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T713"/>
  <sheetViews>
    <sheetView showGridLines="0" topLeftCell="C1" zoomScale="99" zoomScaleNormal="99" workbookViewId="0">
      <selection activeCell="G533" sqref="G532:G533"/>
    </sheetView>
  </sheetViews>
  <sheetFormatPr defaultColWidth="11.44140625" defaultRowHeight="12"/>
  <cols>
    <col min="1" max="1" width="4.33203125" style="2" customWidth="1"/>
    <col min="2" max="2" width="3.88671875" style="2" customWidth="1"/>
    <col min="3" max="3" width="3.5546875" style="2" customWidth="1"/>
    <col min="4" max="4" width="1" style="75" customWidth="1"/>
    <col min="5" max="5" width="30" style="5" customWidth="1"/>
    <col min="6" max="6" width="9.5546875" style="5" customWidth="1"/>
    <col min="7" max="7" width="8.6640625" style="5" customWidth="1"/>
    <col min="8" max="8" width="9" style="216" customWidth="1"/>
    <col min="9" max="9" width="0.88671875" style="5" customWidth="1"/>
    <col min="10" max="10" width="9.33203125" style="188" customWidth="1"/>
    <col min="11" max="11" width="8.6640625" style="188" customWidth="1"/>
    <col min="12" max="13" width="8.6640625" style="5" customWidth="1"/>
    <col min="14" max="14" width="8.6640625" style="39" customWidth="1"/>
    <col min="15" max="15" width="0.88671875" style="39" customWidth="1"/>
    <col min="16" max="16" width="9.33203125" style="146" customWidth="1"/>
    <col min="17" max="17" width="0.88671875" style="23" customWidth="1"/>
    <col min="18" max="18" width="11" style="5" customWidth="1"/>
    <col min="19" max="19" width="0.88671875" style="23" customWidth="1"/>
    <col min="20" max="20" width="9.5546875" style="5" customWidth="1"/>
    <col min="21" max="21" width="5.5546875" style="5" customWidth="1"/>
    <col min="22" max="16384" width="11.44140625" style="5"/>
  </cols>
  <sheetData>
    <row r="1" spans="1:23" s="27" customFormat="1">
      <c r="A1" s="295" t="s">
        <v>0</v>
      </c>
      <c r="B1" s="296"/>
      <c r="C1" s="24"/>
      <c r="D1" s="76"/>
      <c r="E1" s="68" t="s">
        <v>0</v>
      </c>
      <c r="F1" s="25" t="s">
        <v>88</v>
      </c>
      <c r="G1" s="84" t="s">
        <v>405</v>
      </c>
      <c r="H1" s="257" t="s">
        <v>519</v>
      </c>
      <c r="I1" s="195"/>
      <c r="J1" s="158" t="s">
        <v>88</v>
      </c>
      <c r="K1" s="159" t="s">
        <v>377</v>
      </c>
      <c r="L1" s="263" t="s">
        <v>522</v>
      </c>
      <c r="M1" s="263" t="s">
        <v>524</v>
      </c>
      <c r="N1" s="26" t="s">
        <v>377</v>
      </c>
      <c r="O1" s="195"/>
      <c r="P1" s="71" t="s">
        <v>280</v>
      </c>
      <c r="Q1" s="86"/>
      <c r="R1" s="260" t="s">
        <v>520</v>
      </c>
      <c r="S1" s="195"/>
      <c r="T1" s="98" t="s">
        <v>358</v>
      </c>
      <c r="V1" s="27">
        <v>0.95</v>
      </c>
      <c r="W1" s="27">
        <v>0.1</v>
      </c>
    </row>
    <row r="2" spans="1:23" s="27" customFormat="1">
      <c r="A2" s="297" t="s">
        <v>1</v>
      </c>
      <c r="B2" s="298"/>
      <c r="C2" s="28"/>
      <c r="D2" s="77"/>
      <c r="E2" s="69" t="s">
        <v>2</v>
      </c>
      <c r="F2" s="29" t="s">
        <v>139</v>
      </c>
      <c r="G2" s="85" t="s">
        <v>66</v>
      </c>
      <c r="H2" s="258" t="s">
        <v>490</v>
      </c>
      <c r="I2" s="196"/>
      <c r="J2" s="160" t="s">
        <v>139</v>
      </c>
      <c r="K2" s="161" t="s">
        <v>66</v>
      </c>
      <c r="L2" s="264" t="s">
        <v>523</v>
      </c>
      <c r="M2" s="264" t="s">
        <v>523</v>
      </c>
      <c r="N2" s="30" t="s">
        <v>76</v>
      </c>
      <c r="O2" s="196"/>
      <c r="P2" s="72" t="s">
        <v>155</v>
      </c>
      <c r="Q2" s="87"/>
      <c r="R2" s="261" t="s">
        <v>521</v>
      </c>
      <c r="S2" s="196"/>
      <c r="T2" s="99" t="s">
        <v>357</v>
      </c>
    </row>
    <row r="3" spans="1:23" s="27" customFormat="1">
      <c r="A3" s="239"/>
      <c r="B3" s="240">
        <v>610</v>
      </c>
      <c r="C3" s="239"/>
      <c r="D3" s="78"/>
      <c r="E3" s="243" t="s">
        <v>485</v>
      </c>
      <c r="F3" s="241"/>
      <c r="G3" s="242">
        <f>SUMIF($B$7:$B$565,B3,$H$7:$H$566)</f>
        <v>29795</v>
      </c>
      <c r="I3" s="196"/>
      <c r="J3" s="162"/>
      <c r="K3" s="163"/>
      <c r="L3" s="265"/>
      <c r="M3" s="265"/>
      <c r="N3" s="32"/>
      <c r="O3" s="196"/>
      <c r="P3" s="236"/>
      <c r="Q3" s="87"/>
      <c r="R3" s="3"/>
      <c r="S3" s="196"/>
      <c r="T3" s="237"/>
    </row>
    <row r="4" spans="1:23" s="27" customFormat="1">
      <c r="A4" s="239"/>
      <c r="B4" s="240">
        <v>580</v>
      </c>
      <c r="C4" s="239"/>
      <c r="D4" s="78"/>
      <c r="E4" s="243" t="s">
        <v>486</v>
      </c>
      <c r="F4" s="241"/>
      <c r="G4" s="242">
        <f>SUMIF($B$7:$B$565,B4,$H$7:$H$566)</f>
        <v>14750</v>
      </c>
      <c r="I4" s="196"/>
      <c r="J4" s="162"/>
      <c r="K4" s="163"/>
      <c r="L4" s="265"/>
      <c r="M4" s="265"/>
      <c r="N4" s="32"/>
      <c r="O4" s="196"/>
      <c r="P4" s="236"/>
      <c r="Q4" s="87"/>
      <c r="R4" s="3"/>
      <c r="S4" s="196"/>
      <c r="T4" s="237"/>
    </row>
    <row r="5" spans="1:23" s="27" customFormat="1">
      <c r="A5" s="239"/>
      <c r="B5" s="240">
        <v>810</v>
      </c>
      <c r="C5" s="239"/>
      <c r="D5" s="78"/>
      <c r="E5" s="243" t="s">
        <v>487</v>
      </c>
      <c r="F5" s="241"/>
      <c r="G5" s="242">
        <f>SUMIF($B$7:$B$565,B5,$H$7:$H$566)</f>
        <v>11767</v>
      </c>
      <c r="H5" s="215"/>
      <c r="I5" s="196"/>
      <c r="J5" s="162"/>
      <c r="K5" s="163"/>
      <c r="L5" s="265"/>
      <c r="M5" s="265"/>
      <c r="N5" s="32"/>
      <c r="O5" s="196"/>
      <c r="P5" s="146"/>
      <c r="Q5" s="87"/>
      <c r="S5" s="196"/>
    </row>
    <row r="6" spans="1:23" s="35" customFormat="1">
      <c r="A6" s="33"/>
      <c r="B6" s="33"/>
      <c r="C6" s="33"/>
      <c r="D6" s="79"/>
      <c r="E6" s="4" t="s">
        <v>144</v>
      </c>
      <c r="F6" s="34"/>
      <c r="G6" s="120"/>
      <c r="H6" s="234">
        <f>SUM(H8:H565)</f>
        <v>185227</v>
      </c>
      <c r="I6" s="197"/>
      <c r="J6" s="36"/>
      <c r="K6" s="36"/>
      <c r="L6" s="120"/>
      <c r="M6" s="278">
        <f>AVERAGE(M7:M645)</f>
        <v>0.7173481990290449</v>
      </c>
      <c r="N6" s="36"/>
      <c r="O6" s="197"/>
      <c r="P6" s="145"/>
      <c r="Q6" s="88"/>
      <c r="R6" s="279">
        <f>AVERAGE(R21:R566)</f>
        <v>0.90703538969428343</v>
      </c>
      <c r="S6" s="197"/>
    </row>
    <row r="7" spans="1:23">
      <c r="D7" s="79"/>
      <c r="E7" s="1"/>
      <c r="F7" s="121"/>
      <c r="G7" s="122"/>
      <c r="I7" s="197"/>
      <c r="J7" s="164"/>
      <c r="K7" s="165"/>
      <c r="L7" s="266"/>
      <c r="M7" s="266"/>
      <c r="O7" s="197"/>
      <c r="Q7" s="88"/>
      <c r="R7" s="17"/>
      <c r="S7" s="197"/>
      <c r="T7" s="97"/>
    </row>
    <row r="8" spans="1:23">
      <c r="A8" s="2">
        <v>1290</v>
      </c>
      <c r="B8" s="2">
        <v>580</v>
      </c>
      <c r="D8" s="79"/>
      <c r="E8" s="8" t="s">
        <v>406</v>
      </c>
      <c r="F8" s="37"/>
      <c r="G8" s="282">
        <f>SUM(F9)</f>
        <v>325</v>
      </c>
      <c r="I8" s="197"/>
      <c r="J8" s="164"/>
      <c r="K8" s="281">
        <f>SUM(J9)</f>
        <v>0</v>
      </c>
      <c r="L8" s="267"/>
      <c r="M8" s="267"/>
      <c r="N8" s="211">
        <v>325</v>
      </c>
      <c r="O8" s="197"/>
      <c r="P8" s="147">
        <v>325.48</v>
      </c>
      <c r="Q8" s="88"/>
      <c r="R8" s="17"/>
      <c r="S8" s="197"/>
      <c r="T8" s="97"/>
    </row>
    <row r="9" spans="1:23">
      <c r="D9" s="79"/>
      <c r="E9" s="8"/>
      <c r="F9" s="123">
        <v>325</v>
      </c>
      <c r="G9" s="122"/>
      <c r="I9" s="197"/>
      <c r="J9" s="166">
        <v>0</v>
      </c>
      <c r="K9" s="165"/>
      <c r="L9" s="266"/>
      <c r="M9" s="266"/>
      <c r="O9" s="197"/>
      <c r="Q9" s="88"/>
      <c r="R9" s="17"/>
      <c r="S9" s="197"/>
      <c r="T9" s="97"/>
    </row>
    <row r="10" spans="1:23">
      <c r="D10" s="79"/>
      <c r="E10" s="1"/>
      <c r="F10" s="121"/>
      <c r="G10" s="122"/>
      <c r="I10" s="197"/>
      <c r="J10" s="164"/>
      <c r="K10" s="165"/>
      <c r="L10" s="266"/>
      <c r="M10" s="266"/>
      <c r="O10" s="197"/>
      <c r="Q10" s="88"/>
      <c r="R10" s="17"/>
      <c r="S10" s="197"/>
      <c r="T10" s="97"/>
    </row>
    <row r="11" spans="1:23">
      <c r="A11" s="2">
        <v>1290</v>
      </c>
      <c r="B11" s="2">
        <v>610</v>
      </c>
      <c r="D11" s="79"/>
      <c r="E11" s="8" t="s">
        <v>284</v>
      </c>
      <c r="F11" s="37"/>
      <c r="G11" s="282">
        <f>SUM(F12:F13)</f>
        <v>5600</v>
      </c>
      <c r="I11" s="197"/>
      <c r="J11" s="164"/>
      <c r="K11" s="281">
        <f>SUM(J12:J13)</f>
        <v>1000</v>
      </c>
      <c r="L11" s="267">
        <v>3352</v>
      </c>
      <c r="M11" s="277">
        <f>L11/K11</f>
        <v>3.3519999999999999</v>
      </c>
      <c r="N11" s="211">
        <v>5650</v>
      </c>
      <c r="O11" s="197"/>
      <c r="P11" s="147">
        <v>5649.27</v>
      </c>
      <c r="Q11" s="88"/>
      <c r="R11" s="17"/>
      <c r="S11" s="197"/>
      <c r="T11" s="97"/>
    </row>
    <row r="12" spans="1:23">
      <c r="D12" s="79"/>
      <c r="E12" s="8" t="s">
        <v>416</v>
      </c>
      <c r="F12" s="47">
        <v>1000</v>
      </c>
      <c r="G12" s="129"/>
      <c r="I12" s="210"/>
      <c r="J12" s="170">
        <v>1000</v>
      </c>
      <c r="K12" s="165"/>
      <c r="L12" s="267"/>
      <c r="M12" s="267"/>
      <c r="N12" s="44"/>
      <c r="O12" s="197"/>
      <c r="P12" s="148"/>
      <c r="Q12" s="88"/>
      <c r="R12" s="17"/>
      <c r="S12" s="197"/>
      <c r="T12" s="97"/>
    </row>
    <row r="13" spans="1:23">
      <c r="D13" s="79"/>
      <c r="E13" s="8" t="s">
        <v>415</v>
      </c>
      <c r="F13" s="128">
        <v>4600</v>
      </c>
      <c r="G13" s="122"/>
      <c r="I13" s="210"/>
      <c r="J13" s="169">
        <v>0</v>
      </c>
      <c r="K13" s="157"/>
      <c r="L13" s="266"/>
      <c r="M13" s="266"/>
      <c r="O13" s="197"/>
      <c r="Q13" s="88"/>
      <c r="R13" s="17"/>
      <c r="S13" s="197"/>
      <c r="T13" s="97"/>
    </row>
    <row r="14" spans="1:23">
      <c r="D14" s="79"/>
      <c r="E14" s="8"/>
      <c r="F14" s="37"/>
      <c r="G14" s="124"/>
      <c r="I14" s="197"/>
      <c r="J14" s="164"/>
      <c r="K14" s="165"/>
      <c r="L14" s="266"/>
      <c r="M14" s="266"/>
      <c r="O14" s="197"/>
      <c r="Q14" s="88"/>
      <c r="R14" s="17"/>
      <c r="S14" s="197"/>
      <c r="T14" s="97"/>
    </row>
    <row r="15" spans="1:23">
      <c r="A15" s="2">
        <v>1290</v>
      </c>
      <c r="B15" s="2">
        <v>640</v>
      </c>
      <c r="D15" s="79"/>
      <c r="E15" s="8" t="s">
        <v>285</v>
      </c>
      <c r="F15" s="121"/>
      <c r="G15" s="282">
        <f>SUM(F16)</f>
        <v>0</v>
      </c>
      <c r="I15" s="197"/>
      <c r="J15" s="164"/>
      <c r="K15" s="281">
        <f>SUM(J16)</f>
        <v>0</v>
      </c>
      <c r="L15" s="267"/>
      <c r="M15" s="267"/>
      <c r="N15" s="64">
        <v>0</v>
      </c>
      <c r="O15" s="197"/>
      <c r="P15" s="147">
        <v>0</v>
      </c>
      <c r="Q15" s="88"/>
      <c r="R15" s="17" t="s">
        <v>283</v>
      </c>
      <c r="S15" s="197"/>
      <c r="T15" s="97"/>
    </row>
    <row r="16" spans="1:23">
      <c r="D16" s="79"/>
      <c r="E16" s="1"/>
      <c r="F16" s="41">
        <v>0</v>
      </c>
      <c r="G16" s="124"/>
      <c r="I16" s="197"/>
      <c r="J16" s="166">
        <v>0</v>
      </c>
      <c r="K16" s="165"/>
      <c r="L16" s="266"/>
      <c r="M16" s="266"/>
      <c r="O16" s="197"/>
      <c r="Q16" s="88"/>
      <c r="R16" s="17"/>
      <c r="S16" s="197"/>
      <c r="T16" s="97"/>
    </row>
    <row r="17" spans="1:20">
      <c r="D17" s="79"/>
      <c r="E17" s="1"/>
      <c r="F17" s="121"/>
      <c r="G17" s="122"/>
      <c r="I17" s="197"/>
      <c r="J17" s="164"/>
      <c r="K17" s="165"/>
      <c r="L17" s="266"/>
      <c r="M17" s="266"/>
      <c r="O17" s="197"/>
      <c r="Q17" s="88"/>
      <c r="R17" s="17"/>
      <c r="S17" s="197"/>
      <c r="T17" s="97"/>
    </row>
    <row r="18" spans="1:20">
      <c r="A18" s="2">
        <v>1320</v>
      </c>
      <c r="B18" s="2">
        <v>580</v>
      </c>
      <c r="D18" s="79"/>
      <c r="E18" s="5" t="s">
        <v>174</v>
      </c>
      <c r="F18" s="37"/>
      <c r="G18" s="282">
        <f>SUM(F19)</f>
        <v>0</v>
      </c>
      <c r="I18" s="198"/>
      <c r="J18" s="164"/>
      <c r="K18" s="281">
        <f>SUM(J19)</f>
        <v>0</v>
      </c>
      <c r="L18" s="268"/>
      <c r="M18" s="268"/>
      <c r="N18" s="40">
        <v>0</v>
      </c>
      <c r="O18" s="198"/>
      <c r="P18" s="147">
        <v>0</v>
      </c>
      <c r="Q18" s="89"/>
      <c r="R18" s="17"/>
      <c r="S18" s="198"/>
      <c r="T18" s="97"/>
    </row>
    <row r="19" spans="1:20">
      <c r="D19" s="79"/>
      <c r="E19" s="6" t="s">
        <v>289</v>
      </c>
      <c r="F19" s="41">
        <v>0</v>
      </c>
      <c r="G19" s="124"/>
      <c r="I19" s="197"/>
      <c r="J19" s="166">
        <v>0</v>
      </c>
      <c r="K19" s="165"/>
      <c r="L19" s="266"/>
      <c r="M19" s="266"/>
      <c r="O19" s="197"/>
      <c r="Q19" s="88"/>
      <c r="R19" s="17"/>
      <c r="S19" s="197"/>
      <c r="T19" s="97">
        <v>2</v>
      </c>
    </row>
    <row r="20" spans="1:20">
      <c r="D20" s="79"/>
      <c r="E20" s="1"/>
      <c r="F20" s="121"/>
      <c r="G20" s="122"/>
      <c r="I20" s="197"/>
      <c r="J20" s="164"/>
      <c r="K20" s="165"/>
      <c r="L20" s="266"/>
      <c r="M20" s="266"/>
      <c r="O20" s="197"/>
      <c r="Q20" s="88"/>
      <c r="R20" s="17"/>
      <c r="S20" s="197"/>
      <c r="T20" s="97"/>
    </row>
    <row r="21" spans="1:20">
      <c r="A21" s="2">
        <v>1320</v>
      </c>
      <c r="B21" s="2">
        <v>610</v>
      </c>
      <c r="D21" s="79"/>
      <c r="E21" s="5" t="s">
        <v>109</v>
      </c>
      <c r="F21" s="37"/>
      <c r="G21" s="282">
        <f>SUM(F22:F23)</f>
        <v>4200</v>
      </c>
      <c r="I21" s="199"/>
      <c r="J21" s="164"/>
      <c r="K21" s="281">
        <f>SUM(J22:J23)</f>
        <v>4200</v>
      </c>
      <c r="L21" s="268">
        <v>2592</v>
      </c>
      <c r="M21" s="277">
        <f>L21/K21</f>
        <v>0.6171428571428571</v>
      </c>
      <c r="N21" s="40">
        <v>4200</v>
      </c>
      <c r="O21" s="199"/>
      <c r="P21" s="147">
        <v>6826.82</v>
      </c>
      <c r="Q21" s="90"/>
      <c r="R21" s="259">
        <v>1</v>
      </c>
      <c r="S21" s="199"/>
      <c r="T21" s="262">
        <v>163</v>
      </c>
    </row>
    <row r="22" spans="1:20">
      <c r="B22" s="2">
        <v>610</v>
      </c>
      <c r="D22" s="79"/>
      <c r="E22" s="7" t="s">
        <v>114</v>
      </c>
      <c r="F22" s="42">
        <v>2200</v>
      </c>
      <c r="G22" s="282"/>
      <c r="H22" s="216">
        <f>F22*$W$1</f>
        <v>220</v>
      </c>
      <c r="I22" s="199"/>
      <c r="J22" s="167">
        <v>2200</v>
      </c>
      <c r="K22" s="168"/>
      <c r="L22" s="268"/>
      <c r="M22" s="268"/>
      <c r="N22" s="44"/>
      <c r="O22" s="199"/>
      <c r="Q22" s="90"/>
      <c r="R22" s="17"/>
      <c r="S22" s="199"/>
      <c r="T22" s="97">
        <v>8</v>
      </c>
    </row>
    <row r="23" spans="1:20">
      <c r="D23" s="79"/>
      <c r="E23" s="7" t="s">
        <v>326</v>
      </c>
      <c r="F23" s="46">
        <v>2000</v>
      </c>
      <c r="G23" s="43"/>
      <c r="I23" s="199"/>
      <c r="J23" s="169">
        <v>2000</v>
      </c>
      <c r="K23" s="168"/>
      <c r="L23" s="268"/>
      <c r="M23" s="268"/>
      <c r="N23" s="44"/>
      <c r="O23" s="199"/>
      <c r="Q23" s="90"/>
      <c r="R23" s="17"/>
      <c r="S23" s="199"/>
      <c r="T23" s="97">
        <v>8</v>
      </c>
    </row>
    <row r="24" spans="1:20">
      <c r="D24" s="79"/>
      <c r="E24" s="8"/>
      <c r="F24" s="37"/>
      <c r="G24" s="124"/>
      <c r="I24" s="197"/>
      <c r="J24" s="164"/>
      <c r="K24" s="165"/>
      <c r="L24" s="266"/>
      <c r="M24" s="266"/>
      <c r="O24" s="197"/>
      <c r="Q24" s="88"/>
      <c r="R24" s="17"/>
      <c r="S24" s="197"/>
      <c r="T24" s="97"/>
    </row>
    <row r="25" spans="1:20">
      <c r="A25" s="2">
        <v>1320</v>
      </c>
      <c r="B25" s="2">
        <v>640</v>
      </c>
      <c r="D25" s="79"/>
      <c r="E25" s="5" t="s">
        <v>175</v>
      </c>
      <c r="F25" s="121"/>
      <c r="G25" s="282">
        <f>SUM(F26:F27)</f>
        <v>0</v>
      </c>
      <c r="I25" s="199"/>
      <c r="J25" s="164"/>
      <c r="K25" s="281">
        <f>SUM(J26:J27)</f>
        <v>0</v>
      </c>
      <c r="L25" s="268"/>
      <c r="M25" s="268"/>
      <c r="N25" s="40">
        <v>0</v>
      </c>
      <c r="O25" s="199"/>
      <c r="P25" s="147">
        <v>0</v>
      </c>
      <c r="Q25" s="90"/>
      <c r="R25" s="17"/>
      <c r="S25" s="199"/>
      <c r="T25" s="97"/>
    </row>
    <row r="26" spans="1:20">
      <c r="D26" s="79"/>
      <c r="E26" s="6" t="s">
        <v>176</v>
      </c>
      <c r="F26" s="125">
        <v>0</v>
      </c>
      <c r="G26" s="122"/>
      <c r="I26" s="197"/>
      <c r="J26" s="170">
        <v>0</v>
      </c>
      <c r="K26" s="280"/>
      <c r="L26" s="266"/>
      <c r="M26" s="266"/>
      <c r="O26" s="197"/>
      <c r="Q26" s="88"/>
      <c r="R26" s="17"/>
      <c r="S26" s="197"/>
      <c r="T26" s="97">
        <v>8</v>
      </c>
    </row>
    <row r="27" spans="1:20">
      <c r="D27" s="79"/>
      <c r="E27" s="6" t="s">
        <v>325</v>
      </c>
      <c r="F27" s="46">
        <v>0</v>
      </c>
      <c r="G27" s="124"/>
      <c r="I27" s="197"/>
      <c r="J27" s="169">
        <v>0</v>
      </c>
      <c r="K27" s="165"/>
      <c r="L27" s="266"/>
      <c r="M27" s="266"/>
      <c r="O27" s="197"/>
      <c r="Q27" s="88"/>
      <c r="R27" s="17"/>
      <c r="S27" s="197"/>
      <c r="T27" s="97"/>
    </row>
    <row r="28" spans="1:20">
      <c r="D28" s="79"/>
      <c r="E28" s="8"/>
      <c r="F28" s="121"/>
      <c r="G28" s="122"/>
      <c r="I28" s="197"/>
      <c r="J28" s="164"/>
      <c r="K28" s="165"/>
      <c r="L28" s="266"/>
      <c r="M28" s="266"/>
      <c r="O28" s="197"/>
      <c r="Q28" s="88"/>
      <c r="R28" s="17"/>
      <c r="S28" s="197"/>
      <c r="T28" s="97"/>
    </row>
    <row r="29" spans="1:20">
      <c r="A29" s="2">
        <v>1320</v>
      </c>
      <c r="B29" s="2">
        <v>648</v>
      </c>
      <c r="D29" s="79"/>
      <c r="E29" s="5" t="s">
        <v>177</v>
      </c>
      <c r="F29" s="37"/>
      <c r="G29" s="282">
        <f>SUM(F30:F31)</f>
        <v>0</v>
      </c>
      <c r="I29" s="199"/>
      <c r="J29" s="164"/>
      <c r="K29" s="281">
        <f>SUM(J30:J31)</f>
        <v>0</v>
      </c>
      <c r="L29" s="268"/>
      <c r="M29" s="268"/>
      <c r="N29" s="40">
        <v>0</v>
      </c>
      <c r="O29" s="199"/>
      <c r="P29" s="147">
        <v>0</v>
      </c>
      <c r="Q29" s="90"/>
      <c r="R29" s="17"/>
      <c r="S29" s="199"/>
      <c r="T29" s="97"/>
    </row>
    <row r="30" spans="1:20">
      <c r="D30" s="79"/>
      <c r="E30" s="6" t="s">
        <v>178</v>
      </c>
      <c r="F30" s="41">
        <v>0</v>
      </c>
      <c r="G30" s="124"/>
      <c r="I30" s="197"/>
      <c r="J30" s="166">
        <v>0</v>
      </c>
      <c r="K30" s="165"/>
      <c r="L30" s="266"/>
      <c r="M30" s="266"/>
      <c r="O30" s="197"/>
      <c r="Q30" s="88"/>
      <c r="R30" s="17"/>
      <c r="S30" s="197"/>
      <c r="T30" s="97">
        <v>8</v>
      </c>
    </row>
    <row r="31" spans="1:20">
      <c r="D31" s="79"/>
      <c r="E31" s="8"/>
      <c r="F31" s="121"/>
      <c r="G31" s="122"/>
      <c r="I31" s="197"/>
      <c r="J31" s="164"/>
      <c r="K31" s="165"/>
      <c r="L31" s="266"/>
      <c r="M31" s="266"/>
      <c r="O31" s="197"/>
      <c r="Q31" s="88"/>
      <c r="R31" s="17"/>
      <c r="S31" s="197"/>
      <c r="T31" s="97"/>
    </row>
    <row r="32" spans="1:20">
      <c r="A32" s="2">
        <v>1320</v>
      </c>
      <c r="B32" s="2">
        <v>750</v>
      </c>
      <c r="D32" s="79"/>
      <c r="E32" s="5" t="s">
        <v>113</v>
      </c>
      <c r="F32" s="48"/>
      <c r="G32" s="282">
        <f>SUM(F33)</f>
        <v>0</v>
      </c>
      <c r="I32" s="199"/>
      <c r="J32" s="171"/>
      <c r="K32" s="281">
        <f>SUM(J33)</f>
        <v>0</v>
      </c>
      <c r="L32" s="268"/>
      <c r="M32" s="268"/>
      <c r="N32" s="40">
        <v>0</v>
      </c>
      <c r="O32" s="199"/>
      <c r="P32" s="147">
        <v>0</v>
      </c>
      <c r="Q32" s="90"/>
      <c r="R32" s="17"/>
      <c r="S32" s="199"/>
      <c r="T32" s="97"/>
    </row>
    <row r="33" spans="1:20">
      <c r="D33" s="79"/>
      <c r="F33" s="41">
        <v>0</v>
      </c>
      <c r="G33" s="43"/>
      <c r="I33" s="199"/>
      <c r="J33" s="166">
        <v>0</v>
      </c>
      <c r="K33" s="168"/>
      <c r="L33" s="268"/>
      <c r="M33" s="268"/>
      <c r="N33" s="44"/>
      <c r="O33" s="199"/>
      <c r="P33" s="148"/>
      <c r="Q33" s="90"/>
      <c r="R33" s="17"/>
      <c r="S33" s="199"/>
      <c r="T33" s="97"/>
    </row>
    <row r="34" spans="1:20">
      <c r="D34" s="79"/>
      <c r="F34" s="48"/>
      <c r="G34" s="43"/>
      <c r="I34" s="199"/>
      <c r="J34" s="171"/>
      <c r="K34" s="168"/>
      <c r="L34" s="268"/>
      <c r="M34" s="268"/>
      <c r="N34" s="44"/>
      <c r="O34" s="199"/>
      <c r="P34" s="148"/>
      <c r="Q34" s="90"/>
      <c r="R34" s="17"/>
      <c r="S34" s="199"/>
      <c r="T34" s="97"/>
    </row>
    <row r="35" spans="1:20">
      <c r="A35" s="2">
        <v>1330</v>
      </c>
      <c r="B35" s="2">
        <v>580</v>
      </c>
      <c r="D35" s="79"/>
      <c r="E35" s="5" t="s">
        <v>217</v>
      </c>
      <c r="F35" s="48"/>
      <c r="G35" s="282">
        <f>F36</f>
        <v>0</v>
      </c>
      <c r="I35" s="199"/>
      <c r="J35" s="171"/>
      <c r="K35" s="281">
        <f>J36</f>
        <v>0</v>
      </c>
      <c r="L35" s="268"/>
      <c r="M35" s="268"/>
      <c r="N35" s="40">
        <v>0</v>
      </c>
      <c r="O35" s="199"/>
      <c r="P35" s="147">
        <v>0</v>
      </c>
      <c r="Q35" s="90"/>
      <c r="R35" s="17"/>
      <c r="S35" s="199"/>
      <c r="T35" s="97"/>
    </row>
    <row r="36" spans="1:20">
      <c r="D36" s="79"/>
      <c r="E36" s="7" t="s">
        <v>196</v>
      </c>
      <c r="F36" s="41">
        <v>0</v>
      </c>
      <c r="G36" s="43"/>
      <c r="I36" s="199"/>
      <c r="J36" s="166">
        <v>0</v>
      </c>
      <c r="K36" s="168"/>
      <c r="L36" s="268"/>
      <c r="M36" s="268"/>
      <c r="N36" s="44"/>
      <c r="O36" s="199"/>
      <c r="Q36" s="90"/>
      <c r="R36" s="17"/>
      <c r="S36" s="199"/>
      <c r="T36" s="97">
        <v>2</v>
      </c>
    </row>
    <row r="37" spans="1:20">
      <c r="D37" s="79"/>
      <c r="F37" s="48"/>
      <c r="G37" s="43"/>
      <c r="I37" s="199"/>
      <c r="J37" s="171"/>
      <c r="K37" s="168"/>
      <c r="L37" s="268"/>
      <c r="M37" s="268"/>
      <c r="N37" s="44"/>
      <c r="O37" s="199"/>
      <c r="Q37" s="90"/>
      <c r="R37" s="17"/>
      <c r="S37" s="199"/>
      <c r="T37" s="97"/>
    </row>
    <row r="38" spans="1:20">
      <c r="A38" s="2">
        <v>1330</v>
      </c>
      <c r="B38" s="2">
        <v>610</v>
      </c>
      <c r="D38" s="79"/>
      <c r="E38" s="5" t="s">
        <v>44</v>
      </c>
      <c r="F38" s="48"/>
      <c r="G38" s="282">
        <f>SUM(F39:F40)</f>
        <v>7800</v>
      </c>
      <c r="I38" s="199"/>
      <c r="J38" s="171"/>
      <c r="K38" s="281">
        <f>SUM(J39:J40)</f>
        <v>7800</v>
      </c>
      <c r="L38" s="268">
        <v>4546</v>
      </c>
      <c r="M38" s="277">
        <f>L38/K38</f>
        <v>0.58282051282051284</v>
      </c>
      <c r="N38" s="40">
        <v>7800</v>
      </c>
      <c r="O38" s="199"/>
      <c r="P38" s="147">
        <v>7505.97</v>
      </c>
      <c r="Q38" s="90"/>
      <c r="R38" s="259">
        <f>P38/K38</f>
        <v>0.96230384615384623</v>
      </c>
      <c r="S38" s="199"/>
      <c r="T38" s="97"/>
    </row>
    <row r="39" spans="1:20">
      <c r="B39" s="2">
        <v>610</v>
      </c>
      <c r="D39" s="79"/>
      <c r="E39" s="7" t="s">
        <v>114</v>
      </c>
      <c r="F39" s="47">
        <v>5300</v>
      </c>
      <c r="G39" s="43"/>
      <c r="H39" s="216">
        <f>F39*$W$1</f>
        <v>530</v>
      </c>
      <c r="I39" s="199"/>
      <c r="J39" s="170">
        <v>5300</v>
      </c>
      <c r="K39" s="168"/>
      <c r="L39" s="268"/>
      <c r="M39" s="268"/>
      <c r="N39" s="44"/>
      <c r="O39" s="199"/>
      <c r="Q39" s="90"/>
      <c r="R39" s="17"/>
      <c r="S39" s="199"/>
      <c r="T39" s="97">
        <v>8</v>
      </c>
    </row>
    <row r="40" spans="1:20">
      <c r="D40" s="79"/>
      <c r="E40" s="7" t="s">
        <v>150</v>
      </c>
      <c r="F40" s="46">
        <v>2500</v>
      </c>
      <c r="G40" s="43"/>
      <c r="I40" s="199"/>
      <c r="J40" s="169">
        <v>2500</v>
      </c>
      <c r="K40" s="168"/>
      <c r="L40" s="268"/>
      <c r="M40" s="268"/>
      <c r="N40" s="44"/>
      <c r="O40" s="199"/>
      <c r="Q40" s="90"/>
      <c r="R40" s="17"/>
      <c r="S40" s="199"/>
      <c r="T40" s="97">
        <v>8</v>
      </c>
    </row>
    <row r="41" spans="1:20">
      <c r="D41" s="79"/>
      <c r="E41" s="7"/>
      <c r="F41" s="48"/>
      <c r="G41" s="43"/>
      <c r="I41" s="199"/>
      <c r="J41" s="171"/>
      <c r="K41" s="168"/>
      <c r="L41" s="268"/>
      <c r="M41" s="268"/>
      <c r="N41" s="44"/>
      <c r="O41" s="199"/>
      <c r="Q41" s="90"/>
      <c r="R41" s="17"/>
      <c r="S41" s="199"/>
      <c r="T41" s="97"/>
    </row>
    <row r="42" spans="1:20">
      <c r="A42" s="2">
        <v>1341</v>
      </c>
      <c r="B42" s="2">
        <v>580</v>
      </c>
      <c r="D42" s="79"/>
      <c r="E42" s="5" t="s">
        <v>179</v>
      </c>
      <c r="F42" s="48"/>
      <c r="G42" s="282">
        <f>SUM(F43)</f>
        <v>0</v>
      </c>
      <c r="I42" s="199"/>
      <c r="J42" s="171"/>
      <c r="K42" s="281">
        <f>SUM(J43)</f>
        <v>0</v>
      </c>
      <c r="L42" s="268"/>
      <c r="M42" s="268"/>
      <c r="N42" s="40">
        <v>0</v>
      </c>
      <c r="O42" s="199"/>
      <c r="P42" s="147">
        <v>0</v>
      </c>
      <c r="Q42" s="90"/>
      <c r="R42" s="17"/>
      <c r="S42" s="199"/>
      <c r="T42" s="97"/>
    </row>
    <row r="43" spans="1:20">
      <c r="D43" s="79"/>
      <c r="E43" s="6" t="s">
        <v>216</v>
      </c>
      <c r="F43" s="41">
        <v>0</v>
      </c>
      <c r="G43" s="124"/>
      <c r="I43" s="197"/>
      <c r="J43" s="166">
        <v>0</v>
      </c>
      <c r="K43" s="165"/>
      <c r="L43" s="266"/>
      <c r="M43" s="266"/>
      <c r="O43" s="197"/>
      <c r="Q43" s="88"/>
      <c r="R43" s="70"/>
      <c r="S43" s="197"/>
      <c r="T43" s="97">
        <v>2</v>
      </c>
    </row>
    <row r="44" spans="1:20">
      <c r="D44" s="79"/>
      <c r="F44" s="121"/>
      <c r="G44" s="122"/>
      <c r="I44" s="197"/>
      <c r="J44" s="164"/>
      <c r="K44" s="165"/>
      <c r="L44" s="266"/>
      <c r="M44" s="266"/>
      <c r="O44" s="197"/>
      <c r="Q44" s="88"/>
      <c r="R44" s="17"/>
      <c r="S44" s="197"/>
      <c r="T44" s="97"/>
    </row>
    <row r="45" spans="1:20">
      <c r="A45" s="2">
        <v>1341</v>
      </c>
      <c r="B45" s="2">
        <v>610</v>
      </c>
      <c r="D45" s="79"/>
      <c r="E45" s="5" t="s">
        <v>130</v>
      </c>
      <c r="F45" s="37"/>
      <c r="G45" s="282">
        <f>SUM(F46:F48)</f>
        <v>5460</v>
      </c>
      <c r="I45" s="199"/>
      <c r="J45" s="164"/>
      <c r="K45" s="281">
        <f>SUM(J46:J48)</f>
        <v>5460</v>
      </c>
      <c r="L45" s="268">
        <v>5238</v>
      </c>
      <c r="M45" s="277">
        <f>L45/K45</f>
        <v>0.95934065934065937</v>
      </c>
      <c r="N45" s="40">
        <v>5460</v>
      </c>
      <c r="O45" s="199"/>
      <c r="P45" s="147">
        <v>4613.8599999999997</v>
      </c>
      <c r="Q45" s="90"/>
      <c r="R45" s="259">
        <f>P45/K45</f>
        <v>0.84502930402930398</v>
      </c>
      <c r="S45" s="199"/>
      <c r="T45" s="97"/>
    </row>
    <row r="46" spans="1:20">
      <c r="B46" s="2">
        <v>610</v>
      </c>
      <c r="D46" s="79"/>
      <c r="E46" s="7" t="s">
        <v>114</v>
      </c>
      <c r="F46" s="47">
        <v>5100</v>
      </c>
      <c r="G46" s="43"/>
      <c r="H46" s="216">
        <f>F46*$W$1</f>
        <v>510</v>
      </c>
      <c r="I46" s="199"/>
      <c r="J46" s="170">
        <v>5100</v>
      </c>
      <c r="K46" s="168"/>
      <c r="L46" s="268"/>
      <c r="M46" s="268"/>
      <c r="N46" s="44"/>
      <c r="O46" s="199"/>
      <c r="Q46" s="90"/>
      <c r="R46" s="17"/>
      <c r="S46" s="199"/>
      <c r="T46" s="97">
        <v>8</v>
      </c>
    </row>
    <row r="47" spans="1:20">
      <c r="D47" s="79"/>
      <c r="E47" s="7" t="s">
        <v>180</v>
      </c>
      <c r="F47" s="45">
        <v>0</v>
      </c>
      <c r="G47" s="43"/>
      <c r="I47" s="199"/>
      <c r="J47" s="172">
        <v>0</v>
      </c>
      <c r="K47" s="168"/>
      <c r="L47" s="268"/>
      <c r="M47" s="268"/>
      <c r="N47" s="44"/>
      <c r="O47" s="199"/>
      <c r="Q47" s="90"/>
      <c r="R47" s="17"/>
      <c r="S47" s="199"/>
      <c r="T47" s="97">
        <v>8</v>
      </c>
    </row>
    <row r="48" spans="1:20">
      <c r="D48" s="79"/>
      <c r="E48" s="7" t="s">
        <v>181</v>
      </c>
      <c r="F48" s="46">
        <v>360</v>
      </c>
      <c r="G48" s="43"/>
      <c r="I48" s="199"/>
      <c r="J48" s="169">
        <v>360</v>
      </c>
      <c r="K48" s="168"/>
      <c r="L48" s="268"/>
      <c r="M48" s="268"/>
      <c r="N48" s="44"/>
      <c r="O48" s="199"/>
      <c r="Q48" s="90"/>
      <c r="R48" s="17"/>
      <c r="S48" s="199"/>
      <c r="T48" s="97">
        <v>8</v>
      </c>
    </row>
    <row r="49" spans="1:20">
      <c r="D49" s="79"/>
      <c r="F49" s="37"/>
      <c r="G49" s="124"/>
      <c r="I49" s="197"/>
      <c r="J49" s="164"/>
      <c r="K49" s="165"/>
      <c r="L49" s="266"/>
      <c r="M49" s="266"/>
      <c r="O49" s="197"/>
      <c r="Q49" s="88"/>
      <c r="R49" s="17"/>
      <c r="S49" s="197"/>
      <c r="T49" s="97"/>
    </row>
    <row r="50" spans="1:20">
      <c r="A50" s="2">
        <v>1341</v>
      </c>
      <c r="B50" s="2">
        <v>648</v>
      </c>
      <c r="D50" s="79"/>
      <c r="E50" s="5" t="s">
        <v>182</v>
      </c>
      <c r="F50" s="121"/>
      <c r="G50" s="282">
        <f>SUM(F51)</f>
        <v>0</v>
      </c>
      <c r="I50" s="199"/>
      <c r="J50" s="164"/>
      <c r="K50" s="281">
        <f>SUM(J51)</f>
        <v>0</v>
      </c>
      <c r="L50" s="268"/>
      <c r="M50" s="268"/>
      <c r="N50" s="40">
        <v>0</v>
      </c>
      <c r="O50" s="199"/>
      <c r="P50" s="147">
        <v>0</v>
      </c>
      <c r="Q50" s="90"/>
      <c r="R50" s="17"/>
      <c r="S50" s="199"/>
      <c r="T50" s="97"/>
    </row>
    <row r="51" spans="1:20">
      <c r="D51" s="79"/>
      <c r="E51" s="7" t="s">
        <v>215</v>
      </c>
      <c r="F51" s="123">
        <v>0</v>
      </c>
      <c r="G51" s="122"/>
      <c r="I51" s="197"/>
      <c r="J51" s="166">
        <v>0</v>
      </c>
      <c r="K51" s="165"/>
      <c r="L51" s="266"/>
      <c r="M51" s="266"/>
      <c r="O51" s="197"/>
      <c r="Q51" s="88"/>
      <c r="R51" s="17"/>
      <c r="S51" s="197"/>
      <c r="T51" s="97">
        <v>8</v>
      </c>
    </row>
    <row r="52" spans="1:20">
      <c r="D52" s="79"/>
      <c r="F52" s="37"/>
      <c r="G52" s="124"/>
      <c r="I52" s="197"/>
      <c r="J52" s="164"/>
      <c r="K52" s="165"/>
      <c r="L52" s="266"/>
      <c r="M52" s="266"/>
      <c r="O52" s="197"/>
      <c r="Q52" s="88"/>
      <c r="R52" s="17"/>
      <c r="S52" s="197"/>
      <c r="T52" s="97"/>
    </row>
    <row r="53" spans="1:20">
      <c r="A53" s="2">
        <v>1342</v>
      </c>
      <c r="B53" s="2">
        <v>580</v>
      </c>
      <c r="C53" s="2">
        <v>0</v>
      </c>
      <c r="D53" s="79"/>
      <c r="E53" s="5" t="s">
        <v>278</v>
      </c>
      <c r="F53" s="121"/>
      <c r="G53" s="282">
        <f>SUM(F54)</f>
        <v>0</v>
      </c>
      <c r="I53" s="199"/>
      <c r="J53" s="164"/>
      <c r="K53" s="281">
        <f>SUM(J54)</f>
        <v>0</v>
      </c>
      <c r="L53" s="268"/>
      <c r="M53" s="268"/>
      <c r="N53" s="40">
        <v>0</v>
      </c>
      <c r="O53" s="199"/>
      <c r="P53" s="147">
        <v>0</v>
      </c>
      <c r="Q53" s="90"/>
      <c r="R53" s="17"/>
      <c r="S53" s="199"/>
      <c r="T53" s="97"/>
    </row>
    <row r="54" spans="1:20">
      <c r="D54" s="79"/>
      <c r="E54" s="5" t="s">
        <v>279</v>
      </c>
      <c r="F54" s="123">
        <v>0</v>
      </c>
      <c r="G54" s="122"/>
      <c r="I54" s="197"/>
      <c r="J54" s="166">
        <v>0</v>
      </c>
      <c r="K54" s="165"/>
      <c r="L54" s="266"/>
      <c r="M54" s="266"/>
      <c r="O54" s="197"/>
      <c r="Q54" s="88"/>
      <c r="R54" s="17"/>
      <c r="S54" s="197"/>
      <c r="T54" s="97">
        <v>2</v>
      </c>
    </row>
    <row r="55" spans="1:20">
      <c r="D55" s="79"/>
      <c r="F55" s="37"/>
      <c r="G55" s="124"/>
      <c r="I55" s="197"/>
      <c r="J55" s="164"/>
      <c r="K55" s="165"/>
      <c r="L55" s="266"/>
      <c r="M55" s="266"/>
      <c r="O55" s="197"/>
      <c r="Q55" s="88"/>
      <c r="R55" s="17"/>
      <c r="S55" s="197"/>
      <c r="T55" s="97"/>
    </row>
    <row r="56" spans="1:20">
      <c r="A56" s="2">
        <v>1342</v>
      </c>
      <c r="B56" s="2">
        <v>610</v>
      </c>
      <c r="D56" s="79"/>
      <c r="E56" s="5" t="s">
        <v>11</v>
      </c>
      <c r="F56" s="121"/>
      <c r="G56" s="282">
        <f>SUM(F57:F57)</f>
        <v>40000</v>
      </c>
      <c r="I56" s="199"/>
      <c r="J56" s="164"/>
      <c r="K56" s="281">
        <f>SUM(J57:J57)</f>
        <v>40000</v>
      </c>
      <c r="L56" s="268">
        <v>40000</v>
      </c>
      <c r="M56" s="277">
        <f>L56/K56</f>
        <v>1</v>
      </c>
      <c r="N56" s="40">
        <v>40000</v>
      </c>
      <c r="O56" s="199"/>
      <c r="P56" s="147">
        <v>40000</v>
      </c>
      <c r="Q56" s="90"/>
      <c r="R56" s="259">
        <f>P56/K56</f>
        <v>1</v>
      </c>
      <c r="S56" s="199"/>
      <c r="T56" s="97"/>
    </row>
    <row r="57" spans="1:20">
      <c r="B57" s="2">
        <v>610</v>
      </c>
      <c r="D57" s="79"/>
      <c r="E57" s="7" t="s">
        <v>347</v>
      </c>
      <c r="F57" s="123">
        <v>40000</v>
      </c>
      <c r="G57" s="126"/>
      <c r="H57" s="216">
        <f>F57*$W$1</f>
        <v>4000</v>
      </c>
      <c r="I57" s="199"/>
      <c r="J57" s="166">
        <v>40000</v>
      </c>
      <c r="K57" s="168"/>
      <c r="L57" s="268"/>
      <c r="M57" s="268"/>
      <c r="N57" s="44"/>
      <c r="O57" s="199"/>
      <c r="Q57" s="90"/>
      <c r="R57" s="17"/>
      <c r="S57" s="199"/>
      <c r="T57" s="97">
        <v>8</v>
      </c>
    </row>
    <row r="58" spans="1:20">
      <c r="D58" s="79"/>
      <c r="E58" s="7"/>
      <c r="F58" s="133"/>
      <c r="G58" s="126"/>
      <c r="I58" s="199"/>
      <c r="J58" s="171"/>
      <c r="K58" s="168"/>
      <c r="L58" s="268"/>
      <c r="M58" s="268"/>
      <c r="N58" s="44"/>
      <c r="O58" s="199"/>
      <c r="Q58" s="90"/>
      <c r="R58" s="17"/>
      <c r="S58" s="199"/>
      <c r="T58" s="97"/>
    </row>
    <row r="59" spans="1:20">
      <c r="A59" s="2">
        <v>1342</v>
      </c>
      <c r="B59" s="2">
        <v>758</v>
      </c>
      <c r="D59" s="79"/>
      <c r="E59" s="5" t="s">
        <v>407</v>
      </c>
      <c r="F59" s="121"/>
      <c r="G59" s="282">
        <f>SUM(F60:F60)</f>
        <v>0</v>
      </c>
      <c r="I59" s="199"/>
      <c r="J59" s="164"/>
      <c r="K59" s="281">
        <f>SUM(J60:J60)</f>
        <v>0</v>
      </c>
      <c r="L59" s="268"/>
      <c r="M59" s="268"/>
      <c r="N59" s="40">
        <v>0</v>
      </c>
      <c r="O59" s="199"/>
      <c r="P59" s="147">
        <v>1850</v>
      </c>
      <c r="Q59" s="90"/>
      <c r="R59" s="17"/>
      <c r="S59" s="199"/>
      <c r="T59" s="97"/>
    </row>
    <row r="60" spans="1:20">
      <c r="D60" s="79"/>
      <c r="E60" s="7" t="s">
        <v>408</v>
      </c>
      <c r="F60" s="123">
        <v>0</v>
      </c>
      <c r="G60" s="126"/>
      <c r="I60" s="199"/>
      <c r="J60" s="166">
        <v>0</v>
      </c>
      <c r="K60" s="168"/>
      <c r="L60" s="268"/>
      <c r="M60" s="268"/>
      <c r="N60" s="44"/>
      <c r="O60" s="199"/>
      <c r="Q60" s="90"/>
      <c r="R60" s="17"/>
      <c r="S60" s="199"/>
      <c r="T60" s="97">
        <v>8</v>
      </c>
    </row>
    <row r="61" spans="1:20">
      <c r="D61" s="79"/>
      <c r="F61" s="121"/>
      <c r="G61" s="122"/>
      <c r="I61" s="197"/>
      <c r="J61" s="164"/>
      <c r="K61" s="165"/>
      <c r="L61" s="266"/>
      <c r="M61" s="266"/>
      <c r="O61" s="197"/>
      <c r="Q61" s="88"/>
      <c r="R61" s="17"/>
      <c r="S61" s="197"/>
      <c r="T61" s="97"/>
    </row>
    <row r="62" spans="1:20">
      <c r="A62" s="2">
        <v>1370</v>
      </c>
      <c r="B62" s="2">
        <v>580</v>
      </c>
      <c r="D62" s="79"/>
      <c r="E62" s="5" t="s">
        <v>183</v>
      </c>
      <c r="F62" s="37"/>
      <c r="G62" s="282">
        <f>SUM(F63:F63)</f>
        <v>0</v>
      </c>
      <c r="I62" s="199"/>
      <c r="J62" s="164"/>
      <c r="K62" s="281">
        <f>SUM(J63:J63)</f>
        <v>0</v>
      </c>
      <c r="L62" s="268"/>
      <c r="M62" s="268"/>
      <c r="N62" s="40">
        <v>0</v>
      </c>
      <c r="O62" s="199"/>
      <c r="P62" s="147">
        <v>0</v>
      </c>
      <c r="Q62" s="90"/>
      <c r="R62" s="17"/>
      <c r="S62" s="199"/>
      <c r="T62" s="97"/>
    </row>
    <row r="63" spans="1:20">
      <c r="D63" s="79"/>
      <c r="E63" s="6"/>
      <c r="F63" s="41">
        <v>0</v>
      </c>
      <c r="G63" s="124"/>
      <c r="I63" s="197"/>
      <c r="J63" s="169">
        <v>0</v>
      </c>
      <c r="K63" s="165"/>
      <c r="L63" s="266"/>
      <c r="M63" s="266"/>
      <c r="O63" s="197"/>
      <c r="Q63" s="88"/>
      <c r="R63" s="17"/>
      <c r="S63" s="197"/>
      <c r="T63" s="97">
        <v>2</v>
      </c>
    </row>
    <row r="64" spans="1:20">
      <c r="D64" s="79"/>
      <c r="F64" s="121"/>
      <c r="G64" s="122"/>
      <c r="I64" s="197"/>
      <c r="J64" s="164"/>
      <c r="K64" s="165"/>
      <c r="L64" s="266"/>
      <c r="M64" s="266"/>
      <c r="O64" s="197"/>
      <c r="Q64" s="88"/>
      <c r="R64" s="17"/>
      <c r="S64" s="197"/>
      <c r="T64" s="97"/>
    </row>
    <row r="65" spans="1:20">
      <c r="A65" s="2">
        <v>1370</v>
      </c>
      <c r="B65" s="2">
        <v>610</v>
      </c>
      <c r="C65" s="2">
        <v>261</v>
      </c>
      <c r="D65" s="79"/>
      <c r="E65" s="5" t="s">
        <v>45</v>
      </c>
      <c r="F65" s="37"/>
      <c r="G65" s="282">
        <f>SUM(F66)</f>
        <v>5500</v>
      </c>
      <c r="I65" s="199"/>
      <c r="J65" s="164"/>
      <c r="K65" s="281">
        <f>SUM(J66)</f>
        <v>5500</v>
      </c>
      <c r="L65" s="268">
        <v>2352</v>
      </c>
      <c r="M65" s="277">
        <f>L65/K65</f>
        <v>0.42763636363636365</v>
      </c>
      <c r="N65" s="212">
        <v>4500</v>
      </c>
      <c r="O65" s="199"/>
      <c r="P65" s="147">
        <v>3437.18</v>
      </c>
      <c r="Q65" s="90"/>
      <c r="R65" s="259">
        <f>P65/K65</f>
        <v>0.62494181818181815</v>
      </c>
      <c r="S65" s="199"/>
      <c r="T65" s="97"/>
    </row>
    <row r="66" spans="1:20">
      <c r="B66" s="2">
        <v>610</v>
      </c>
      <c r="D66" s="79"/>
      <c r="F66" s="41">
        <v>5500</v>
      </c>
      <c r="G66" s="43"/>
      <c r="H66" s="216">
        <f>F66*$W$1</f>
        <v>550</v>
      </c>
      <c r="I66" s="199"/>
      <c r="J66" s="166">
        <v>5500</v>
      </c>
      <c r="K66" s="168"/>
      <c r="L66" s="268"/>
      <c r="M66" s="268"/>
      <c r="N66" s="44"/>
      <c r="O66" s="199"/>
      <c r="P66" s="148"/>
      <c r="Q66" s="90"/>
      <c r="R66" s="17"/>
      <c r="S66" s="199"/>
      <c r="T66" s="97">
        <v>8</v>
      </c>
    </row>
    <row r="67" spans="1:20">
      <c r="D67" s="79"/>
      <c r="F67" s="48"/>
      <c r="G67" s="43"/>
      <c r="I67" s="199"/>
      <c r="J67" s="171"/>
      <c r="K67" s="168"/>
      <c r="L67" s="268"/>
      <c r="M67" s="268"/>
      <c r="N67" s="44"/>
      <c r="O67" s="199"/>
      <c r="P67" s="148"/>
      <c r="Q67" s="90"/>
      <c r="R67" s="17"/>
      <c r="S67" s="199"/>
      <c r="T67" s="97"/>
    </row>
    <row r="68" spans="1:20">
      <c r="A68" s="2">
        <v>1370</v>
      </c>
      <c r="B68" s="2">
        <v>610</v>
      </c>
      <c r="C68" s="2">
        <v>262</v>
      </c>
      <c r="D68" s="79"/>
      <c r="E68" s="5" t="s">
        <v>46</v>
      </c>
      <c r="F68" s="37"/>
      <c r="G68" s="282">
        <f>SUM(F69:F69)</f>
        <v>3900</v>
      </c>
      <c r="I68" s="199"/>
      <c r="J68" s="164"/>
      <c r="K68" s="281">
        <f>SUM(J69:J69)</f>
        <v>3900</v>
      </c>
      <c r="L68" s="268">
        <v>2984</v>
      </c>
      <c r="M68" s="277">
        <f>L68/K68</f>
        <v>0.76512820512820512</v>
      </c>
      <c r="N68" s="40">
        <v>3900</v>
      </c>
      <c r="O68" s="199"/>
      <c r="P68" s="147">
        <v>3422.58</v>
      </c>
      <c r="Q68" s="90"/>
      <c r="R68" s="259">
        <f>P68/K68</f>
        <v>0.87758461538461541</v>
      </c>
      <c r="S68" s="199"/>
      <c r="T68" s="97"/>
    </row>
    <row r="69" spans="1:20">
      <c r="B69" s="2">
        <v>610</v>
      </c>
      <c r="D69" s="79"/>
      <c r="E69" s="7" t="s">
        <v>114</v>
      </c>
      <c r="F69" s="41">
        <v>3900</v>
      </c>
      <c r="G69" s="43"/>
      <c r="H69" s="216">
        <f>F69*$W$1</f>
        <v>390</v>
      </c>
      <c r="I69" s="199"/>
      <c r="J69" s="166">
        <v>3900</v>
      </c>
      <c r="K69" s="168"/>
      <c r="L69" s="268"/>
      <c r="M69" s="268"/>
      <c r="N69" s="44"/>
      <c r="O69" s="199"/>
      <c r="Q69" s="90"/>
      <c r="R69" s="17"/>
      <c r="S69" s="199"/>
      <c r="T69" s="97">
        <v>8</v>
      </c>
    </row>
    <row r="70" spans="1:20">
      <c r="D70" s="79"/>
      <c r="E70" s="6"/>
      <c r="F70" s="48"/>
      <c r="G70" s="43"/>
      <c r="I70" s="199"/>
      <c r="J70" s="171"/>
      <c r="K70" s="168"/>
      <c r="L70" s="268"/>
      <c r="M70" s="268"/>
      <c r="N70" s="44"/>
      <c r="O70" s="199"/>
      <c r="Q70" s="90"/>
      <c r="R70" s="17"/>
      <c r="S70" s="199"/>
      <c r="T70" s="97"/>
    </row>
    <row r="71" spans="1:20">
      <c r="A71" s="2">
        <v>1370</v>
      </c>
      <c r="B71" s="2">
        <v>610</v>
      </c>
      <c r="C71" s="2">
        <v>263</v>
      </c>
      <c r="D71" s="79"/>
      <c r="E71" s="5" t="s">
        <v>47</v>
      </c>
      <c r="F71" s="37"/>
      <c r="G71" s="282">
        <f>SUM(F72:F73)</f>
        <v>5000</v>
      </c>
      <c r="I71" s="199"/>
      <c r="J71" s="164"/>
      <c r="K71" s="281">
        <f>SUM(J72:J73)</f>
        <v>5000</v>
      </c>
      <c r="L71" s="268">
        <v>4682</v>
      </c>
      <c r="M71" s="277">
        <f>L71/K71</f>
        <v>0.93640000000000001</v>
      </c>
      <c r="N71" s="40">
        <v>5000</v>
      </c>
      <c r="O71" s="199"/>
      <c r="P71" s="147">
        <v>5073.76</v>
      </c>
      <c r="Q71" s="90"/>
      <c r="R71" s="259">
        <f>P71/K71</f>
        <v>1.0147520000000001</v>
      </c>
      <c r="S71" s="199"/>
      <c r="T71" s="97"/>
    </row>
    <row r="72" spans="1:20">
      <c r="B72" s="2">
        <v>610</v>
      </c>
      <c r="D72" s="79"/>
      <c r="E72" s="6" t="s">
        <v>184</v>
      </c>
      <c r="F72" s="47">
        <v>5000</v>
      </c>
      <c r="G72" s="43"/>
      <c r="H72" s="216">
        <f>F72*$W$1</f>
        <v>500</v>
      </c>
      <c r="I72" s="199"/>
      <c r="J72" s="170">
        <v>5000</v>
      </c>
      <c r="K72" s="168"/>
      <c r="L72" s="268"/>
      <c r="M72" s="268"/>
      <c r="N72" s="44"/>
      <c r="O72" s="199"/>
      <c r="P72" s="148"/>
      <c r="Q72" s="90"/>
      <c r="R72" s="17"/>
      <c r="S72" s="199"/>
      <c r="T72" s="97">
        <v>8</v>
      </c>
    </row>
    <row r="73" spans="1:20">
      <c r="D73" s="79"/>
      <c r="E73" s="6"/>
      <c r="F73" s="46">
        <v>0</v>
      </c>
      <c r="G73" s="43"/>
      <c r="I73" s="199"/>
      <c r="J73" s="169">
        <v>0</v>
      </c>
      <c r="K73" s="168"/>
      <c r="L73" s="268"/>
      <c r="M73" s="268"/>
      <c r="N73" s="44"/>
      <c r="O73" s="199"/>
      <c r="P73" s="148"/>
      <c r="Q73" s="90"/>
      <c r="R73" s="17"/>
      <c r="S73" s="199"/>
      <c r="T73" s="97"/>
    </row>
    <row r="74" spans="1:20">
      <c r="D74" s="79"/>
      <c r="F74" s="37"/>
      <c r="G74" s="43"/>
      <c r="I74" s="199"/>
      <c r="J74" s="164"/>
      <c r="K74" s="168"/>
      <c r="L74" s="268"/>
      <c r="M74" s="268"/>
      <c r="N74" s="44"/>
      <c r="O74" s="199"/>
      <c r="P74" s="148"/>
      <c r="Q74" s="90"/>
      <c r="R74" s="17"/>
      <c r="S74" s="199"/>
      <c r="T74" s="97"/>
    </row>
    <row r="75" spans="1:20">
      <c r="A75" s="2">
        <v>1370</v>
      </c>
      <c r="B75" s="2">
        <v>610</v>
      </c>
      <c r="C75" s="2">
        <v>264</v>
      </c>
      <c r="D75" s="79"/>
      <c r="E75" s="5" t="s">
        <v>72</v>
      </c>
      <c r="F75" s="37"/>
      <c r="G75" s="282">
        <f>SUM(F76:F77)</f>
        <v>6000</v>
      </c>
      <c r="I75" s="199"/>
      <c r="J75" s="164"/>
      <c r="K75" s="281">
        <f>SUM(J76:J77)</f>
        <v>6800</v>
      </c>
      <c r="L75" s="268">
        <v>7777</v>
      </c>
      <c r="M75" s="277">
        <f>L75/K75</f>
        <v>1.1436764705882352</v>
      </c>
      <c r="N75" s="212">
        <v>5600</v>
      </c>
      <c r="O75" s="199"/>
      <c r="P75" s="147">
        <v>5361.39</v>
      </c>
      <c r="Q75" s="90"/>
      <c r="R75" s="259">
        <f>P75/K75</f>
        <v>0.78843970588235301</v>
      </c>
      <c r="S75" s="199"/>
      <c r="T75" s="97"/>
    </row>
    <row r="76" spans="1:20">
      <c r="D76" s="79"/>
      <c r="E76" s="6" t="s">
        <v>185</v>
      </c>
      <c r="F76" s="47">
        <v>6000</v>
      </c>
      <c r="G76" s="43"/>
      <c r="H76" s="216">
        <f>F76*$W$1</f>
        <v>600</v>
      </c>
      <c r="I76" s="199"/>
      <c r="J76" s="170">
        <v>6000</v>
      </c>
      <c r="K76" s="168"/>
      <c r="L76" s="268"/>
      <c r="M76" s="268"/>
      <c r="N76" s="44"/>
      <c r="O76" s="199"/>
      <c r="P76" s="148"/>
      <c r="Q76" s="90"/>
      <c r="R76" s="17"/>
      <c r="S76" s="199"/>
      <c r="T76" s="97">
        <v>8</v>
      </c>
    </row>
    <row r="77" spans="1:20">
      <c r="D77" s="79"/>
      <c r="E77" s="218" t="s">
        <v>311</v>
      </c>
      <c r="F77" s="46">
        <v>0</v>
      </c>
      <c r="G77" s="43"/>
      <c r="H77" s="216">
        <v>800</v>
      </c>
      <c r="I77" s="199"/>
      <c r="J77" s="169">
        <f>32*25</f>
        <v>800</v>
      </c>
      <c r="K77" s="168"/>
      <c r="L77" s="268"/>
      <c r="M77" s="268"/>
      <c r="N77" s="44"/>
      <c r="O77" s="199"/>
      <c r="P77" s="148"/>
      <c r="Q77" s="90"/>
      <c r="R77" s="17"/>
      <c r="S77" s="199"/>
      <c r="T77" s="97">
        <v>8</v>
      </c>
    </row>
    <row r="78" spans="1:20">
      <c r="D78" s="79"/>
      <c r="F78" s="37"/>
      <c r="G78" s="124"/>
      <c r="I78" s="197"/>
      <c r="J78" s="164"/>
      <c r="K78" s="165"/>
      <c r="L78" s="266"/>
      <c r="M78" s="266"/>
      <c r="O78" s="197"/>
      <c r="Q78" s="88"/>
      <c r="R78" s="17"/>
      <c r="S78" s="197"/>
      <c r="T78" s="97"/>
    </row>
    <row r="79" spans="1:20">
      <c r="A79" s="2">
        <v>1370</v>
      </c>
      <c r="B79" s="2">
        <v>640</v>
      </c>
      <c r="D79" s="79"/>
      <c r="E79" s="5" t="s">
        <v>187</v>
      </c>
      <c r="F79" s="121"/>
      <c r="G79" s="282">
        <f>SUM(F80:F80)</f>
        <v>0</v>
      </c>
      <c r="I79" s="199"/>
      <c r="J79" s="164"/>
      <c r="K79" s="281">
        <f>SUM(J80:J80)</f>
        <v>0</v>
      </c>
      <c r="L79" s="268"/>
      <c r="M79" s="268"/>
      <c r="N79" s="40">
        <v>0</v>
      </c>
      <c r="O79" s="199"/>
      <c r="P79" s="147">
        <v>0</v>
      </c>
      <c r="Q79" s="90"/>
      <c r="R79" s="17"/>
      <c r="S79" s="199"/>
      <c r="T79" s="97"/>
    </row>
    <row r="80" spans="1:20">
      <c r="D80" s="79"/>
      <c r="E80" s="6"/>
      <c r="F80" s="123">
        <v>0</v>
      </c>
      <c r="G80" s="122"/>
      <c r="I80" s="197"/>
      <c r="J80" s="166">
        <v>0</v>
      </c>
      <c r="K80" s="165"/>
      <c r="L80" s="266"/>
      <c r="M80" s="266"/>
      <c r="O80" s="197"/>
      <c r="Q80" s="88"/>
      <c r="R80" s="17"/>
      <c r="S80" s="197"/>
      <c r="T80" s="97">
        <v>8</v>
      </c>
    </row>
    <row r="81" spans="1:20">
      <c r="D81" s="79"/>
      <c r="F81" s="37"/>
      <c r="G81" s="124"/>
      <c r="I81" s="197"/>
      <c r="J81" s="164"/>
      <c r="K81" s="165"/>
      <c r="L81" s="266"/>
      <c r="M81" s="266"/>
      <c r="O81" s="197"/>
      <c r="Q81" s="88"/>
      <c r="R81" s="17"/>
      <c r="S81" s="197"/>
      <c r="T81" s="97"/>
    </row>
    <row r="82" spans="1:20">
      <c r="A82" s="2">
        <v>1370</v>
      </c>
      <c r="B82" s="2">
        <v>648</v>
      </c>
      <c r="D82" s="79"/>
      <c r="E82" s="5" t="s">
        <v>188</v>
      </c>
      <c r="F82" s="121"/>
      <c r="G82" s="282">
        <f>SUM(F83:F85)</f>
        <v>5690</v>
      </c>
      <c r="I82" s="199"/>
      <c r="J82" s="164"/>
      <c r="K82" s="281">
        <f>SUM(J83:J85)</f>
        <v>5690</v>
      </c>
      <c r="L82" s="268"/>
      <c r="M82" s="268"/>
      <c r="N82" s="40">
        <v>5690</v>
      </c>
      <c r="O82" s="199"/>
      <c r="P82" s="147">
        <v>5698.3</v>
      </c>
      <c r="Q82" s="90"/>
      <c r="R82" s="259"/>
      <c r="S82" s="199"/>
      <c r="T82" s="97"/>
    </row>
    <row r="83" spans="1:20">
      <c r="D83" s="79"/>
      <c r="E83" s="6" t="s">
        <v>298</v>
      </c>
      <c r="F83" s="125">
        <v>4000</v>
      </c>
      <c r="G83" s="122"/>
      <c r="I83" s="197"/>
      <c r="J83" s="170">
        <v>4000</v>
      </c>
      <c r="K83" s="165"/>
      <c r="L83" s="266"/>
      <c r="M83" s="266"/>
      <c r="O83" s="197"/>
      <c r="Q83" s="88"/>
      <c r="R83" s="17"/>
      <c r="S83" s="197"/>
      <c r="T83" s="97">
        <v>8</v>
      </c>
    </row>
    <row r="84" spans="1:20">
      <c r="B84" s="2">
        <v>610</v>
      </c>
      <c r="D84" s="79"/>
      <c r="E84" s="218" t="s">
        <v>299</v>
      </c>
      <c r="F84" s="46">
        <v>1690</v>
      </c>
      <c r="G84" s="124"/>
      <c r="H84" s="216">
        <v>1690</v>
      </c>
      <c r="I84" s="197"/>
      <c r="J84" s="169">
        <v>1690</v>
      </c>
      <c r="K84" s="165"/>
      <c r="L84" s="266"/>
      <c r="M84" s="266"/>
      <c r="O84" s="197"/>
      <c r="Q84" s="88"/>
      <c r="R84" s="17"/>
      <c r="S84" s="197"/>
      <c r="T84" s="97">
        <v>8</v>
      </c>
    </row>
    <row r="85" spans="1:20">
      <c r="D85" s="79"/>
      <c r="F85" s="121"/>
      <c r="G85" s="122"/>
      <c r="I85" s="197"/>
      <c r="J85" s="164"/>
      <c r="K85" s="165"/>
      <c r="L85" s="266"/>
      <c r="M85" s="266"/>
      <c r="O85" s="197"/>
      <c r="Q85" s="88"/>
      <c r="R85" s="17"/>
      <c r="S85" s="197"/>
      <c r="T85" s="97"/>
    </row>
    <row r="86" spans="1:20">
      <c r="A86" s="2">
        <v>1370</v>
      </c>
      <c r="B86" s="2">
        <v>750</v>
      </c>
      <c r="D86" s="79"/>
      <c r="E86" s="5" t="s">
        <v>189</v>
      </c>
      <c r="F86" s="37"/>
      <c r="G86" s="282">
        <f>SUM(F87:F87)</f>
        <v>0</v>
      </c>
      <c r="I86" s="199"/>
      <c r="J86" s="164"/>
      <c r="K86" s="281">
        <f>SUM(J87:J87)</f>
        <v>0</v>
      </c>
      <c r="L86" s="268"/>
      <c r="M86" s="268"/>
      <c r="N86" s="40">
        <v>0</v>
      </c>
      <c r="O86" s="199"/>
      <c r="P86" s="147">
        <v>0</v>
      </c>
      <c r="Q86" s="90"/>
      <c r="R86" s="17"/>
      <c r="S86" s="199"/>
      <c r="T86" s="97"/>
    </row>
    <row r="87" spans="1:20">
      <c r="D87" s="79"/>
      <c r="E87" s="9"/>
      <c r="F87" s="41">
        <v>0</v>
      </c>
      <c r="G87" s="124"/>
      <c r="I87" s="197"/>
      <c r="J87" s="166">
        <v>0</v>
      </c>
      <c r="K87" s="165"/>
      <c r="L87" s="266"/>
      <c r="M87" s="266"/>
      <c r="O87" s="197"/>
      <c r="Q87" s="88"/>
      <c r="R87" s="17"/>
      <c r="S87" s="197"/>
      <c r="T87" s="97">
        <v>6</v>
      </c>
    </row>
    <row r="88" spans="1:20">
      <c r="D88" s="79"/>
      <c r="F88" s="121"/>
      <c r="G88" s="122"/>
      <c r="I88" s="197"/>
      <c r="J88" s="164"/>
      <c r="K88" s="165"/>
      <c r="L88" s="266"/>
      <c r="M88" s="266"/>
      <c r="O88" s="197"/>
      <c r="Q88" s="88"/>
      <c r="R88" s="17"/>
      <c r="S88" s="197"/>
      <c r="T88" s="97"/>
    </row>
    <row r="89" spans="1:20">
      <c r="A89" s="2">
        <v>1380</v>
      </c>
      <c r="B89" s="2">
        <v>430</v>
      </c>
      <c r="D89" s="79"/>
      <c r="E89" s="5" t="s">
        <v>48</v>
      </c>
      <c r="F89" s="37"/>
      <c r="G89" s="282">
        <f>SUM(F90:F90)</f>
        <v>2500</v>
      </c>
      <c r="I89" s="199"/>
      <c r="J89" s="164"/>
      <c r="K89" s="281">
        <f>SUM(J90:J90)</f>
        <v>2500</v>
      </c>
      <c r="L89" s="268"/>
      <c r="M89" s="268"/>
      <c r="N89" s="40">
        <v>2500</v>
      </c>
      <c r="O89" s="199"/>
      <c r="P89" s="147">
        <v>3981.6</v>
      </c>
      <c r="Q89" s="90"/>
      <c r="R89" s="17"/>
      <c r="S89" s="199"/>
      <c r="T89" s="97"/>
    </row>
    <row r="90" spans="1:20">
      <c r="D90" s="79"/>
      <c r="E90" s="7" t="s">
        <v>186</v>
      </c>
      <c r="F90" s="41">
        <v>2500</v>
      </c>
      <c r="G90" s="43"/>
      <c r="I90" s="199"/>
      <c r="J90" s="166">
        <v>2500</v>
      </c>
      <c r="K90" s="168"/>
      <c r="L90" s="268"/>
      <c r="M90" s="268"/>
      <c r="N90" s="44"/>
      <c r="O90" s="199"/>
      <c r="Q90" s="90"/>
      <c r="R90" s="17"/>
      <c r="S90" s="199"/>
      <c r="T90" s="97">
        <v>8</v>
      </c>
    </row>
    <row r="91" spans="1:20">
      <c r="D91" s="79"/>
      <c r="F91" s="37"/>
      <c r="G91" s="124"/>
      <c r="I91" s="197"/>
      <c r="J91" s="164"/>
      <c r="K91" s="165"/>
      <c r="L91" s="266"/>
      <c r="M91" s="266"/>
      <c r="O91" s="197"/>
      <c r="Q91" s="88"/>
      <c r="R91" s="17"/>
      <c r="S91" s="197"/>
      <c r="T91" s="97"/>
    </row>
    <row r="92" spans="1:20">
      <c r="A92" s="2">
        <v>1380</v>
      </c>
      <c r="B92" s="2">
        <v>580</v>
      </c>
      <c r="D92" s="79"/>
      <c r="E92" s="5" t="s">
        <v>132</v>
      </c>
      <c r="F92" s="121"/>
      <c r="G92" s="282">
        <f>SUM(F93:F93)</f>
        <v>0</v>
      </c>
      <c r="I92" s="199"/>
      <c r="J92" s="164"/>
      <c r="K92" s="281">
        <f>SUM(J93:J93)</f>
        <v>0</v>
      </c>
      <c r="L92" s="268"/>
      <c r="M92" s="268"/>
      <c r="N92" s="40">
        <v>0</v>
      </c>
      <c r="O92" s="199"/>
      <c r="P92" s="147">
        <v>337.62</v>
      </c>
      <c r="Q92" s="90"/>
      <c r="R92" s="17"/>
      <c r="S92" s="199"/>
      <c r="T92" s="97"/>
    </row>
    <row r="93" spans="1:20">
      <c r="D93" s="79"/>
      <c r="E93" s="7"/>
      <c r="F93" s="123">
        <v>0</v>
      </c>
      <c r="G93" s="126"/>
      <c r="I93" s="199"/>
      <c r="J93" s="166">
        <v>0</v>
      </c>
      <c r="K93" s="168"/>
      <c r="L93" s="268"/>
      <c r="M93" s="268"/>
      <c r="N93" s="44"/>
      <c r="O93" s="199"/>
      <c r="Q93" s="90"/>
      <c r="R93" s="17"/>
      <c r="S93" s="199"/>
      <c r="T93" s="97">
        <v>2</v>
      </c>
    </row>
    <row r="94" spans="1:20">
      <c r="D94" s="79"/>
      <c r="F94" s="121"/>
      <c r="G94" s="122"/>
      <c r="I94" s="197"/>
      <c r="J94" s="164"/>
      <c r="K94" s="165"/>
      <c r="L94" s="266"/>
      <c r="M94" s="266"/>
      <c r="O94" s="197"/>
      <c r="Q94" s="88"/>
      <c r="R94" s="17"/>
      <c r="S94" s="197"/>
      <c r="T94" s="97"/>
    </row>
    <row r="95" spans="1:20">
      <c r="A95" s="2">
        <v>1380</v>
      </c>
      <c r="B95" s="2">
        <v>580</v>
      </c>
      <c r="C95" s="50" t="s">
        <v>62</v>
      </c>
      <c r="D95" s="80"/>
      <c r="E95" s="5" t="s">
        <v>151</v>
      </c>
      <c r="F95" s="37"/>
      <c r="G95" s="282">
        <f>SUM(F96:F96)</f>
        <v>2500</v>
      </c>
      <c r="I95" s="198"/>
      <c r="J95" s="164"/>
      <c r="K95" s="281">
        <f>SUM(J96:J96)</f>
        <v>2500</v>
      </c>
      <c r="L95" s="268"/>
      <c r="M95" s="268"/>
      <c r="N95" s="40">
        <v>2500</v>
      </c>
      <c r="O95" s="198"/>
      <c r="P95" s="147">
        <v>444.6</v>
      </c>
      <c r="Q95" s="89"/>
      <c r="R95" s="17"/>
      <c r="S95" s="198"/>
      <c r="T95" s="97"/>
    </row>
    <row r="96" spans="1:20">
      <c r="C96" s="50"/>
      <c r="D96" s="80"/>
      <c r="E96" s="7" t="s">
        <v>466</v>
      </c>
      <c r="F96" s="41">
        <v>2500</v>
      </c>
      <c r="G96" s="129"/>
      <c r="I96" s="197"/>
      <c r="J96" s="166">
        <v>2500</v>
      </c>
      <c r="K96" s="163"/>
      <c r="L96" s="267"/>
      <c r="M96" s="267"/>
      <c r="N96" s="44"/>
      <c r="O96" s="197"/>
      <c r="P96" s="148"/>
      <c r="Q96" s="88"/>
      <c r="R96" s="17"/>
      <c r="S96" s="197"/>
      <c r="T96" s="97"/>
    </row>
    <row r="97" spans="1:20">
      <c r="D97" s="79"/>
      <c r="F97" s="121"/>
      <c r="G97" s="122"/>
      <c r="I97" s="197"/>
      <c r="J97" s="164"/>
      <c r="K97" s="165"/>
      <c r="L97" s="266"/>
      <c r="M97" s="266"/>
      <c r="O97" s="197"/>
      <c r="Q97" s="88"/>
      <c r="R97" s="17"/>
      <c r="S97" s="197"/>
      <c r="T97" s="97"/>
    </row>
    <row r="98" spans="1:20">
      <c r="A98" s="2">
        <v>1380</v>
      </c>
      <c r="B98" s="2">
        <v>610</v>
      </c>
      <c r="C98" s="2">
        <v>265</v>
      </c>
      <c r="D98" s="79"/>
      <c r="E98" s="5" t="s">
        <v>131</v>
      </c>
      <c r="F98" s="37"/>
      <c r="G98" s="282">
        <f>SUM(F99:F99)</f>
        <v>11000</v>
      </c>
      <c r="I98" s="199"/>
      <c r="J98" s="164"/>
      <c r="K98" s="281">
        <f>SUM(J99:J99)</f>
        <v>11000</v>
      </c>
      <c r="L98" s="268">
        <v>2460</v>
      </c>
      <c r="M98" s="277">
        <f>L98/K98</f>
        <v>0.22363636363636363</v>
      </c>
      <c r="N98" s="212">
        <v>9000</v>
      </c>
      <c r="O98" s="199"/>
      <c r="P98" s="147">
        <v>8460.49</v>
      </c>
      <c r="Q98" s="90"/>
      <c r="R98" s="259">
        <f>P98/K98</f>
        <v>0.76913545454545451</v>
      </c>
      <c r="S98" s="199"/>
      <c r="T98" s="97"/>
    </row>
    <row r="99" spans="1:20">
      <c r="B99" s="2">
        <v>610</v>
      </c>
      <c r="D99" s="79"/>
      <c r="E99" s="7" t="s">
        <v>224</v>
      </c>
      <c r="F99" s="41">
        <v>11000</v>
      </c>
      <c r="G99" s="43"/>
      <c r="H99" s="216">
        <f>F99*$W$1</f>
        <v>1100</v>
      </c>
      <c r="I99" s="199"/>
      <c r="J99" s="166">
        <v>11000</v>
      </c>
      <c r="K99" s="168"/>
      <c r="L99" s="268"/>
      <c r="M99" s="268"/>
      <c r="N99" s="44"/>
      <c r="O99" s="199"/>
      <c r="P99" s="148"/>
      <c r="Q99" s="90"/>
      <c r="R99" s="17"/>
      <c r="S99" s="199"/>
      <c r="T99" s="97">
        <v>8</v>
      </c>
    </row>
    <row r="100" spans="1:20">
      <c r="D100" s="79"/>
      <c r="F100" s="37"/>
      <c r="G100" s="43"/>
      <c r="I100" s="199"/>
      <c r="J100" s="164"/>
      <c r="K100" s="168"/>
      <c r="L100" s="268"/>
      <c r="M100" s="268"/>
      <c r="N100" s="44"/>
      <c r="O100" s="199"/>
      <c r="P100" s="148"/>
      <c r="Q100" s="90"/>
      <c r="R100" s="17"/>
      <c r="S100" s="199"/>
      <c r="T100" s="97"/>
    </row>
    <row r="101" spans="1:20">
      <c r="A101" s="2">
        <v>1380</v>
      </c>
      <c r="B101" s="2">
        <v>610</v>
      </c>
      <c r="C101" s="2">
        <v>266</v>
      </c>
      <c r="D101" s="79"/>
      <c r="E101" s="5" t="s">
        <v>49</v>
      </c>
      <c r="F101" s="37"/>
      <c r="G101" s="282">
        <f>SUM(F102:F102)</f>
        <v>14000</v>
      </c>
      <c r="I101" s="199"/>
      <c r="J101" s="164"/>
      <c r="K101" s="281">
        <f>SUM(J102:J102)</f>
        <v>14000</v>
      </c>
      <c r="L101" s="268">
        <v>13826</v>
      </c>
      <c r="M101" s="277">
        <f>L101/K101</f>
        <v>0.98757142857142854</v>
      </c>
      <c r="N101" s="40">
        <v>14000</v>
      </c>
      <c r="O101" s="199"/>
      <c r="P101" s="147">
        <v>16030</v>
      </c>
      <c r="Q101" s="90"/>
      <c r="R101" s="17"/>
      <c r="S101" s="199"/>
      <c r="T101" s="97"/>
    </row>
    <row r="102" spans="1:20">
      <c r="B102" s="2">
        <v>610</v>
      </c>
      <c r="D102" s="79"/>
      <c r="E102" s="7" t="s">
        <v>418</v>
      </c>
      <c r="F102" s="41">
        <v>14000</v>
      </c>
      <c r="G102" s="43"/>
      <c r="H102" s="216">
        <f>F102*$W$1</f>
        <v>1400</v>
      </c>
      <c r="I102" s="199"/>
      <c r="J102" s="166">
        <v>14000</v>
      </c>
      <c r="K102" s="168"/>
      <c r="L102" s="268"/>
      <c r="M102" s="268"/>
      <c r="N102" s="44"/>
      <c r="O102" s="199"/>
      <c r="P102" s="148"/>
      <c r="Q102" s="90"/>
      <c r="R102" s="17"/>
      <c r="S102" s="199"/>
      <c r="T102" s="97">
        <v>8</v>
      </c>
    </row>
    <row r="103" spans="1:20">
      <c r="D103" s="79"/>
      <c r="F103" s="37"/>
      <c r="G103" s="43"/>
      <c r="I103" s="199"/>
      <c r="J103" s="164"/>
      <c r="K103" s="168"/>
      <c r="L103" s="268"/>
      <c r="M103" s="268"/>
      <c r="N103" s="44"/>
      <c r="O103" s="199"/>
      <c r="P103" s="148"/>
      <c r="Q103" s="90"/>
      <c r="R103" s="17"/>
      <c r="S103" s="199"/>
      <c r="T103" s="97"/>
    </row>
    <row r="104" spans="1:20">
      <c r="A104" s="2">
        <v>1380</v>
      </c>
      <c r="B104" s="2">
        <v>610</v>
      </c>
      <c r="C104" s="2">
        <v>270</v>
      </c>
      <c r="D104" s="79"/>
      <c r="E104" s="5" t="s">
        <v>50</v>
      </c>
      <c r="F104" s="37"/>
      <c r="G104" s="282">
        <f>SUM(F105)</f>
        <v>11100</v>
      </c>
      <c r="I104" s="199"/>
      <c r="J104" s="164"/>
      <c r="K104" s="281">
        <f>SUM(J105)</f>
        <v>11100</v>
      </c>
      <c r="L104" s="268">
        <v>8527</v>
      </c>
      <c r="M104" s="277">
        <f>L104/K104</f>
        <v>0.76819819819819823</v>
      </c>
      <c r="N104" s="40">
        <v>11100</v>
      </c>
      <c r="O104" s="199"/>
      <c r="P104" s="147">
        <v>11280.06</v>
      </c>
      <c r="Q104" s="90"/>
      <c r="R104" s="259">
        <f>P104/K104</f>
        <v>1.0162216216216216</v>
      </c>
      <c r="S104" s="199"/>
      <c r="T104" s="97"/>
    </row>
    <row r="105" spans="1:20">
      <c r="B105" s="2">
        <v>610</v>
      </c>
      <c r="D105" s="79"/>
      <c r="E105" s="7" t="s">
        <v>225</v>
      </c>
      <c r="F105" s="41">
        <v>11100</v>
      </c>
      <c r="G105" s="43"/>
      <c r="H105" s="216">
        <f>F105*$W$1</f>
        <v>1110</v>
      </c>
      <c r="I105" s="199"/>
      <c r="J105" s="166">
        <v>11100</v>
      </c>
      <c r="K105" s="168"/>
      <c r="L105" s="268"/>
      <c r="M105" s="268"/>
      <c r="N105" s="44"/>
      <c r="O105" s="199"/>
      <c r="P105" s="148"/>
      <c r="Q105" s="90"/>
      <c r="R105" s="17"/>
      <c r="S105" s="199"/>
      <c r="T105" s="97">
        <v>8</v>
      </c>
    </row>
    <row r="106" spans="1:20">
      <c r="D106" s="79"/>
      <c r="F106" s="37"/>
      <c r="G106" s="43"/>
      <c r="I106" s="199"/>
      <c r="J106" s="164"/>
      <c r="K106" s="168"/>
      <c r="L106" s="268"/>
      <c r="M106" s="268"/>
      <c r="N106" s="44"/>
      <c r="O106" s="199"/>
      <c r="P106" s="148"/>
      <c r="Q106" s="90"/>
      <c r="R106" s="17"/>
      <c r="S106" s="199"/>
      <c r="T106" s="97"/>
    </row>
    <row r="107" spans="1:20">
      <c r="A107" s="2">
        <v>1380</v>
      </c>
      <c r="B107" s="2">
        <v>610</v>
      </c>
      <c r="C107" s="2">
        <v>271</v>
      </c>
      <c r="D107" s="79"/>
      <c r="E107" s="5" t="s">
        <v>51</v>
      </c>
      <c r="F107" s="37"/>
      <c r="G107" s="282">
        <f>SUM(F108:F109)</f>
        <v>11000</v>
      </c>
      <c r="I107" s="199"/>
      <c r="J107" s="164"/>
      <c r="K107" s="281">
        <f>SUM(J108:J109)</f>
        <v>11000</v>
      </c>
      <c r="L107" s="268">
        <v>9350</v>
      </c>
      <c r="M107" s="277">
        <f>L107/K107</f>
        <v>0.85</v>
      </c>
      <c r="N107" s="40">
        <v>11000</v>
      </c>
      <c r="O107" s="199"/>
      <c r="P107" s="147">
        <v>17166</v>
      </c>
      <c r="Q107" s="90"/>
      <c r="R107" s="259">
        <v>1</v>
      </c>
      <c r="S107" s="199"/>
      <c r="T107" s="262">
        <v>156</v>
      </c>
    </row>
    <row r="108" spans="1:20">
      <c r="B108" s="2">
        <v>610</v>
      </c>
      <c r="D108" s="79"/>
      <c r="E108" s="7" t="s">
        <v>218</v>
      </c>
      <c r="F108" s="47">
        <v>10800</v>
      </c>
      <c r="G108" s="43"/>
      <c r="H108" s="216">
        <f>F108*$W$1</f>
        <v>1080</v>
      </c>
      <c r="I108" s="199"/>
      <c r="J108" s="170">
        <v>10800</v>
      </c>
      <c r="K108" s="168"/>
      <c r="L108" s="268"/>
      <c r="M108" s="268"/>
      <c r="N108" s="44"/>
      <c r="O108" s="199"/>
      <c r="P108" s="146" t="s">
        <v>447</v>
      </c>
      <c r="Q108" s="90"/>
      <c r="R108" s="17"/>
      <c r="S108" s="199"/>
      <c r="T108" s="97">
        <v>8</v>
      </c>
    </row>
    <row r="109" spans="1:20">
      <c r="D109" s="79"/>
      <c r="E109" s="7" t="s">
        <v>323</v>
      </c>
      <c r="F109" s="46">
        <v>200</v>
      </c>
      <c r="G109" s="43"/>
      <c r="I109" s="199"/>
      <c r="J109" s="169">
        <v>200</v>
      </c>
      <c r="K109" s="168"/>
      <c r="L109" s="268"/>
      <c r="M109" s="268"/>
      <c r="N109" s="44"/>
      <c r="O109" s="199"/>
      <c r="Q109" s="90"/>
      <c r="R109" s="17"/>
      <c r="S109" s="199"/>
      <c r="T109" s="97">
        <v>8</v>
      </c>
    </row>
    <row r="110" spans="1:20">
      <c r="D110" s="79"/>
      <c r="E110" s="7"/>
      <c r="F110" s="48"/>
      <c r="G110" s="43"/>
      <c r="I110" s="199"/>
      <c r="J110" s="171"/>
      <c r="K110" s="168"/>
      <c r="L110" s="268"/>
      <c r="M110" s="268"/>
      <c r="N110" s="44"/>
      <c r="O110" s="199"/>
      <c r="Q110" s="90"/>
      <c r="R110" s="17"/>
      <c r="S110" s="199"/>
      <c r="T110" s="97"/>
    </row>
    <row r="111" spans="1:20">
      <c r="A111" s="2">
        <v>1380</v>
      </c>
      <c r="B111" s="2">
        <v>610</v>
      </c>
      <c r="C111" s="2">
        <v>272</v>
      </c>
      <c r="D111" s="79"/>
      <c r="E111" s="5" t="s">
        <v>52</v>
      </c>
      <c r="F111" s="37"/>
      <c r="G111" s="282">
        <f>SUM(F112)</f>
        <v>10000</v>
      </c>
      <c r="I111" s="199"/>
      <c r="J111" s="164"/>
      <c r="K111" s="281">
        <f>SUM(J112)</f>
        <v>15000</v>
      </c>
      <c r="L111" s="268">
        <v>13244</v>
      </c>
      <c r="M111" s="277">
        <f>L111/K111</f>
        <v>0.88293333333333335</v>
      </c>
      <c r="N111" s="40">
        <v>15000</v>
      </c>
      <c r="O111" s="199"/>
      <c r="P111" s="147">
        <v>15000</v>
      </c>
      <c r="Q111" s="90"/>
      <c r="R111" s="259">
        <f>P111/K111</f>
        <v>1</v>
      </c>
      <c r="S111" s="199"/>
      <c r="T111" s="97"/>
    </row>
    <row r="112" spans="1:20">
      <c r="B112" s="2">
        <v>610</v>
      </c>
      <c r="D112" s="79"/>
      <c r="E112" s="7" t="s">
        <v>226</v>
      </c>
      <c r="F112" s="41">
        <v>10000</v>
      </c>
      <c r="G112" s="43"/>
      <c r="H112" s="216">
        <f>F112*$W$1</f>
        <v>1000</v>
      </c>
      <c r="I112" s="199"/>
      <c r="J112" s="166">
        <v>15000</v>
      </c>
      <c r="K112" s="168"/>
      <c r="L112" s="268"/>
      <c r="M112" s="268"/>
      <c r="N112" s="44"/>
      <c r="O112" s="199"/>
      <c r="P112" s="148"/>
      <c r="Q112" s="90"/>
      <c r="R112" s="17"/>
      <c r="S112" s="199"/>
      <c r="T112" s="97">
        <v>8</v>
      </c>
    </row>
    <row r="113" spans="1:20">
      <c r="D113" s="79"/>
      <c r="F113" s="37"/>
      <c r="G113" s="43"/>
      <c r="I113" s="199"/>
      <c r="J113" s="164"/>
      <c r="K113" s="168"/>
      <c r="L113" s="268"/>
      <c r="M113" s="268"/>
      <c r="N113" s="44"/>
      <c r="O113" s="199"/>
      <c r="P113" s="148"/>
      <c r="Q113" s="90"/>
      <c r="R113" s="17"/>
      <c r="S113" s="199"/>
      <c r="T113" s="97"/>
    </row>
    <row r="114" spans="1:20">
      <c r="A114" s="2">
        <v>1380</v>
      </c>
      <c r="B114" s="2">
        <v>610</v>
      </c>
      <c r="C114" s="2">
        <v>273</v>
      </c>
      <c r="D114" s="79"/>
      <c r="E114" s="5" t="s">
        <v>53</v>
      </c>
      <c r="F114" s="37"/>
      <c r="G114" s="282">
        <f>SUM(F115:F115)</f>
        <v>10000</v>
      </c>
      <c r="I114" s="199"/>
      <c r="J114" s="164"/>
      <c r="K114" s="281">
        <f>SUM(J115:J115)</f>
        <v>10000</v>
      </c>
      <c r="L114" s="268">
        <v>9950</v>
      </c>
      <c r="M114" s="277">
        <f>L114/K114</f>
        <v>0.995</v>
      </c>
      <c r="N114" s="40">
        <v>10000</v>
      </c>
      <c r="O114" s="199"/>
      <c r="P114" s="147">
        <v>9972.3700000000008</v>
      </c>
      <c r="Q114" s="90"/>
      <c r="R114" s="259">
        <f>P114/K114</f>
        <v>0.99723700000000004</v>
      </c>
      <c r="S114" s="199"/>
      <c r="T114" s="97"/>
    </row>
    <row r="115" spans="1:20">
      <c r="B115" s="2">
        <v>610</v>
      </c>
      <c r="D115" s="79"/>
      <c r="E115" s="7" t="s">
        <v>114</v>
      </c>
      <c r="F115" s="41">
        <v>10000</v>
      </c>
      <c r="G115" s="43"/>
      <c r="H115" s="216">
        <f>F115*$W$1</f>
        <v>1000</v>
      </c>
      <c r="I115" s="199"/>
      <c r="J115" s="166">
        <v>10000</v>
      </c>
      <c r="K115" s="168"/>
      <c r="L115" s="268"/>
      <c r="M115" s="268"/>
      <c r="N115" s="44"/>
      <c r="O115" s="199"/>
      <c r="Q115" s="90"/>
      <c r="R115" s="17"/>
      <c r="S115" s="199"/>
      <c r="T115" s="97">
        <v>8</v>
      </c>
    </row>
    <row r="116" spans="1:20">
      <c r="D116" s="79"/>
      <c r="F116" s="48"/>
      <c r="G116" s="43"/>
      <c r="I116" s="199"/>
      <c r="J116" s="171"/>
      <c r="K116" s="168"/>
      <c r="L116" s="268"/>
      <c r="M116" s="268"/>
      <c r="N116" s="44"/>
      <c r="O116" s="199"/>
      <c r="Q116" s="90"/>
      <c r="R116" s="17"/>
      <c r="S116" s="199"/>
      <c r="T116" s="97"/>
    </row>
    <row r="117" spans="1:20">
      <c r="A117" s="2">
        <v>1380</v>
      </c>
      <c r="B117" s="2">
        <v>610</v>
      </c>
      <c r="C117" s="2">
        <v>275</v>
      </c>
      <c r="D117" s="79"/>
      <c r="E117" s="5" t="s">
        <v>54</v>
      </c>
      <c r="F117" s="37"/>
      <c r="G117" s="282">
        <f>SUM(F118:F120)</f>
        <v>10000</v>
      </c>
      <c r="I117" s="199"/>
      <c r="J117" s="164"/>
      <c r="K117" s="281">
        <f>SUM(J118:J120)</f>
        <v>12550</v>
      </c>
      <c r="L117" s="268">
        <v>4822</v>
      </c>
      <c r="M117" s="277">
        <f>L117/K117</f>
        <v>0.38422310756972111</v>
      </c>
      <c r="N117" s="40">
        <v>12550</v>
      </c>
      <c r="O117" s="199"/>
      <c r="P117" s="147">
        <v>11882.11</v>
      </c>
      <c r="Q117" s="90"/>
      <c r="R117" s="259">
        <f>P117/K117</f>
        <v>0.94678167330677299</v>
      </c>
      <c r="S117" s="199"/>
      <c r="T117" s="97"/>
    </row>
    <row r="118" spans="1:20">
      <c r="B118" s="2">
        <v>610</v>
      </c>
      <c r="D118" s="79"/>
      <c r="E118" s="7" t="s">
        <v>200</v>
      </c>
      <c r="F118" s="47">
        <v>10000</v>
      </c>
      <c r="G118" s="43"/>
      <c r="H118" s="216">
        <f>F118*$W$1</f>
        <v>1000</v>
      </c>
      <c r="I118" s="199"/>
      <c r="J118" s="170">
        <v>10000</v>
      </c>
      <c r="K118" s="168"/>
      <c r="L118" s="268"/>
      <c r="M118" s="268"/>
      <c r="N118" s="44"/>
      <c r="O118" s="199"/>
      <c r="P118" s="148"/>
      <c r="Q118" s="90"/>
      <c r="R118" s="17"/>
      <c r="S118" s="199"/>
      <c r="T118" s="97">
        <v>8</v>
      </c>
    </row>
    <row r="119" spans="1:20">
      <c r="B119" s="2">
        <v>610</v>
      </c>
      <c r="D119" s="79"/>
      <c r="E119" s="219" t="s">
        <v>219</v>
      </c>
      <c r="F119" s="45">
        <v>0</v>
      </c>
      <c r="G119" s="43"/>
      <c r="H119" s="216">
        <v>1050</v>
      </c>
      <c r="I119" s="199"/>
      <c r="J119" s="172">
        <v>1050</v>
      </c>
      <c r="K119" s="168"/>
      <c r="L119" s="268"/>
      <c r="M119" s="268"/>
      <c r="N119" s="44"/>
      <c r="O119" s="199"/>
      <c r="P119" s="148"/>
      <c r="Q119" s="90"/>
      <c r="R119" s="17"/>
      <c r="S119" s="199"/>
      <c r="T119" s="97">
        <v>8</v>
      </c>
    </row>
    <row r="120" spans="1:20">
      <c r="B120" s="2">
        <v>610</v>
      </c>
      <c r="D120" s="79"/>
      <c r="E120" s="219" t="s">
        <v>304</v>
      </c>
      <c r="F120" s="46">
        <v>0</v>
      </c>
      <c r="G120" s="43"/>
      <c r="H120" s="216">
        <v>1500</v>
      </c>
      <c r="I120" s="199"/>
      <c r="J120" s="169">
        <v>1500</v>
      </c>
      <c r="K120" s="168"/>
      <c r="L120" s="268"/>
      <c r="M120" s="268"/>
      <c r="N120" s="44"/>
      <c r="O120" s="199"/>
      <c r="P120" s="148"/>
      <c r="Q120" s="90"/>
      <c r="R120" s="17"/>
      <c r="S120" s="199"/>
      <c r="T120" s="97">
        <v>8</v>
      </c>
    </row>
    <row r="121" spans="1:20">
      <c r="D121" s="79"/>
      <c r="F121" s="37"/>
      <c r="G121" s="43"/>
      <c r="I121" s="199"/>
      <c r="J121" s="164"/>
      <c r="K121" s="168"/>
      <c r="L121" s="268"/>
      <c r="M121" s="268"/>
      <c r="N121" s="44"/>
      <c r="O121" s="199"/>
      <c r="P121" s="148"/>
      <c r="Q121" s="90"/>
      <c r="R121" s="17"/>
      <c r="S121" s="199"/>
      <c r="T121" s="97"/>
    </row>
    <row r="122" spans="1:20">
      <c r="A122" s="2">
        <v>1380</v>
      </c>
      <c r="B122" s="2">
        <v>610</v>
      </c>
      <c r="C122" s="2">
        <v>277</v>
      </c>
      <c r="D122" s="79"/>
      <c r="E122" s="5" t="s">
        <v>55</v>
      </c>
      <c r="F122" s="37"/>
      <c r="G122" s="282">
        <f>SUM(F123:F123)</f>
        <v>7000</v>
      </c>
      <c r="I122" s="199"/>
      <c r="J122" s="164"/>
      <c r="K122" s="281">
        <f>SUM(J123:J123)</f>
        <v>7000</v>
      </c>
      <c r="L122" s="268">
        <v>1583</v>
      </c>
      <c r="M122" s="277">
        <f>L122/K122</f>
        <v>0.22614285714285715</v>
      </c>
      <c r="N122" s="40">
        <v>7000</v>
      </c>
      <c r="O122" s="199"/>
      <c r="P122" s="147">
        <v>7000</v>
      </c>
      <c r="Q122" s="90"/>
      <c r="R122" s="259">
        <f>P122/K122</f>
        <v>1</v>
      </c>
      <c r="S122" s="199"/>
      <c r="T122" s="97"/>
    </row>
    <row r="123" spans="1:20">
      <c r="B123" s="2">
        <v>610</v>
      </c>
      <c r="D123" s="79"/>
      <c r="E123" s="7" t="s">
        <v>200</v>
      </c>
      <c r="F123" s="41">
        <v>7000</v>
      </c>
      <c r="G123" s="43"/>
      <c r="H123" s="216">
        <f>F123*$W$1</f>
        <v>700</v>
      </c>
      <c r="I123" s="199"/>
      <c r="J123" s="166">
        <v>7000</v>
      </c>
      <c r="K123" s="168"/>
      <c r="L123" s="268"/>
      <c r="M123" s="268"/>
      <c r="N123" s="44"/>
      <c r="O123" s="199"/>
      <c r="P123" s="148"/>
      <c r="Q123" s="90"/>
      <c r="R123" s="17"/>
      <c r="S123" s="199"/>
      <c r="T123" s="97">
        <v>8</v>
      </c>
    </row>
    <row r="124" spans="1:20">
      <c r="D124" s="79"/>
      <c r="F124" s="37"/>
      <c r="G124" s="43"/>
      <c r="I124" s="199"/>
      <c r="J124" s="164"/>
      <c r="K124" s="168"/>
      <c r="L124" s="268"/>
      <c r="M124" s="268"/>
      <c r="N124" s="44"/>
      <c r="O124" s="199"/>
      <c r="P124" s="148"/>
      <c r="Q124" s="90"/>
      <c r="R124" s="17"/>
      <c r="S124" s="199"/>
      <c r="T124" s="97"/>
    </row>
    <row r="125" spans="1:20">
      <c r="A125" s="2">
        <v>1380</v>
      </c>
      <c r="B125" s="2">
        <v>610</v>
      </c>
      <c r="C125" s="2">
        <v>278</v>
      </c>
      <c r="D125" s="79"/>
      <c r="E125" s="5" t="s">
        <v>77</v>
      </c>
      <c r="F125" s="37"/>
      <c r="G125" s="282">
        <f>SUM(F126:F126)</f>
        <v>4000</v>
      </c>
      <c r="I125" s="199"/>
      <c r="J125" s="164"/>
      <c r="K125" s="281">
        <f>SUM(J126:J126)</f>
        <v>4000</v>
      </c>
      <c r="L125" s="268">
        <v>1583</v>
      </c>
      <c r="M125" s="277">
        <f>L125/K125</f>
        <v>0.39574999999999999</v>
      </c>
      <c r="N125" s="40">
        <v>4000</v>
      </c>
      <c r="O125" s="199"/>
      <c r="P125" s="147">
        <v>3870.65</v>
      </c>
      <c r="Q125" s="90"/>
      <c r="R125" s="259">
        <f>P125/K125</f>
        <v>0.96766249999999998</v>
      </c>
      <c r="S125" s="199"/>
      <c r="T125" s="97"/>
    </row>
    <row r="126" spans="1:20">
      <c r="B126" s="2">
        <v>610</v>
      </c>
      <c r="D126" s="79"/>
      <c r="E126" s="7" t="s">
        <v>200</v>
      </c>
      <c r="F126" s="41">
        <v>4000</v>
      </c>
      <c r="G126" s="43"/>
      <c r="H126" s="216">
        <f>F126*$W$1</f>
        <v>400</v>
      </c>
      <c r="I126" s="199"/>
      <c r="J126" s="166">
        <v>4000</v>
      </c>
      <c r="K126" s="168"/>
      <c r="L126" s="268"/>
      <c r="M126" s="268"/>
      <c r="N126" s="44"/>
      <c r="O126" s="199"/>
      <c r="P126" s="148"/>
      <c r="Q126" s="90"/>
      <c r="R126" s="17"/>
      <c r="S126" s="199"/>
      <c r="T126" s="97">
        <v>8</v>
      </c>
    </row>
    <row r="127" spans="1:20">
      <c r="D127" s="79"/>
      <c r="F127" s="37"/>
      <c r="G127" s="43"/>
      <c r="I127" s="199"/>
      <c r="J127" s="164"/>
      <c r="K127" s="168"/>
      <c r="L127" s="268"/>
      <c r="M127" s="268"/>
      <c r="N127" s="44"/>
      <c r="O127" s="199"/>
      <c r="P127" s="148"/>
      <c r="Q127" s="90"/>
      <c r="R127" s="17"/>
      <c r="S127" s="199"/>
      <c r="T127" s="97"/>
    </row>
    <row r="128" spans="1:20">
      <c r="A128" s="2">
        <v>1380</v>
      </c>
      <c r="B128" s="2">
        <v>610</v>
      </c>
      <c r="C128" s="2">
        <v>279</v>
      </c>
      <c r="D128" s="79"/>
      <c r="E128" s="5" t="s">
        <v>56</v>
      </c>
      <c r="F128" s="37"/>
      <c r="G128" s="282">
        <f>SUM(F129:F129)</f>
        <v>13000</v>
      </c>
      <c r="I128" s="199"/>
      <c r="J128" s="164"/>
      <c r="K128" s="281">
        <f>SUM(J129:J129)</f>
        <v>13000</v>
      </c>
      <c r="L128" s="268">
        <v>9017</v>
      </c>
      <c r="M128" s="277">
        <f>L128/K128</f>
        <v>0.69361538461538463</v>
      </c>
      <c r="N128" s="40">
        <v>13000</v>
      </c>
      <c r="O128" s="199"/>
      <c r="P128" s="147">
        <v>15513.6</v>
      </c>
      <c r="Q128" s="90"/>
      <c r="R128" s="17"/>
      <c r="S128" s="199"/>
      <c r="T128" s="97"/>
    </row>
    <row r="129" spans="1:20">
      <c r="B129" s="2">
        <v>610</v>
      </c>
      <c r="D129" s="79"/>
      <c r="E129" s="7" t="s">
        <v>227</v>
      </c>
      <c r="F129" s="41">
        <v>13000</v>
      </c>
      <c r="G129" s="43"/>
      <c r="H129" s="216">
        <f>F129*$W$1</f>
        <v>1300</v>
      </c>
      <c r="I129" s="199"/>
      <c r="J129" s="166">
        <v>13000</v>
      </c>
      <c r="K129" s="168"/>
      <c r="L129" s="268"/>
      <c r="M129" s="268"/>
      <c r="N129" s="44"/>
      <c r="O129" s="199"/>
      <c r="P129" s="148"/>
      <c r="Q129" s="90"/>
      <c r="R129" s="17"/>
      <c r="S129" s="199"/>
      <c r="T129" s="97">
        <v>8</v>
      </c>
    </row>
    <row r="130" spans="1:20">
      <c r="D130" s="79"/>
      <c r="F130" s="37"/>
      <c r="G130" s="43"/>
      <c r="I130" s="199"/>
      <c r="J130" s="164"/>
      <c r="K130" s="168"/>
      <c r="L130" s="268"/>
      <c r="M130" s="268"/>
      <c r="N130" s="44"/>
      <c r="O130" s="199"/>
      <c r="P130" s="148"/>
      <c r="Q130" s="90"/>
      <c r="R130" s="17"/>
      <c r="S130" s="199"/>
      <c r="T130" s="97"/>
    </row>
    <row r="131" spans="1:20">
      <c r="A131" s="2">
        <v>1380</v>
      </c>
      <c r="B131" s="2">
        <v>610</v>
      </c>
      <c r="C131" s="2">
        <v>290</v>
      </c>
      <c r="D131" s="79"/>
      <c r="E131" s="5" t="s">
        <v>67</v>
      </c>
      <c r="F131" s="37"/>
      <c r="G131" s="282">
        <f>SUM(F132)</f>
        <v>5000</v>
      </c>
      <c r="I131" s="199"/>
      <c r="J131" s="164"/>
      <c r="K131" s="281">
        <f>SUM(J132)</f>
        <v>5000</v>
      </c>
      <c r="L131" s="268">
        <v>458</v>
      </c>
      <c r="M131" s="277">
        <f>L131/K131</f>
        <v>9.1600000000000001E-2</v>
      </c>
      <c r="N131" s="40">
        <v>5000</v>
      </c>
      <c r="O131" s="199"/>
      <c r="P131" s="147">
        <v>4126.37</v>
      </c>
      <c r="Q131" s="90"/>
      <c r="R131" s="17"/>
      <c r="S131" s="199"/>
      <c r="T131" s="97"/>
    </row>
    <row r="132" spans="1:20">
      <c r="D132" s="79"/>
      <c r="E132" s="7" t="s">
        <v>82</v>
      </c>
      <c r="F132" s="41">
        <v>5000</v>
      </c>
      <c r="G132" s="43"/>
      <c r="I132" s="199"/>
      <c r="J132" s="166">
        <v>5000</v>
      </c>
      <c r="K132" s="168"/>
      <c r="L132" s="268"/>
      <c r="M132" s="268"/>
      <c r="N132" s="44"/>
      <c r="O132" s="199"/>
      <c r="Q132" s="90"/>
      <c r="R132" s="17"/>
      <c r="S132" s="199"/>
      <c r="T132" s="97"/>
    </row>
    <row r="133" spans="1:20">
      <c r="D133" s="79"/>
      <c r="E133" s="7"/>
      <c r="F133" s="48"/>
      <c r="G133" s="43"/>
      <c r="I133" s="199"/>
      <c r="J133" s="171"/>
      <c r="K133" s="168"/>
      <c r="L133" s="268"/>
      <c r="M133" s="268"/>
      <c r="N133" s="44"/>
      <c r="O133" s="199"/>
      <c r="Q133" s="90"/>
      <c r="R133" s="17"/>
      <c r="S133" s="199"/>
      <c r="T133" s="97"/>
    </row>
    <row r="134" spans="1:20">
      <c r="A134" s="2">
        <v>1380</v>
      </c>
      <c r="B134" s="2">
        <v>610</v>
      </c>
      <c r="C134" s="2">
        <v>291</v>
      </c>
      <c r="D134" s="79"/>
      <c r="E134" s="5" t="s">
        <v>61</v>
      </c>
      <c r="F134" s="37"/>
      <c r="G134" s="282">
        <f>SUM(F135:F136)</f>
        <v>-38520</v>
      </c>
      <c r="I134" s="199"/>
      <c r="J134" s="164"/>
      <c r="K134" s="281">
        <f>SUM(J135:J136)</f>
        <v>-30000</v>
      </c>
      <c r="L134" s="268"/>
      <c r="M134" s="268"/>
      <c r="N134" s="212">
        <v>-39000</v>
      </c>
      <c r="O134" s="199"/>
      <c r="P134" s="147">
        <v>-39323.15</v>
      </c>
      <c r="Q134" s="90"/>
      <c r="R134" s="17"/>
      <c r="S134" s="199"/>
      <c r="T134" s="97"/>
    </row>
    <row r="135" spans="1:20">
      <c r="D135" s="79"/>
      <c r="E135" s="7" t="s">
        <v>419</v>
      </c>
      <c r="F135" s="42">
        <f>240*27</f>
        <v>6480</v>
      </c>
      <c r="G135" s="43"/>
      <c r="I135" s="199"/>
      <c r="J135" s="167">
        <f>200*28</f>
        <v>5600</v>
      </c>
      <c r="K135" s="168"/>
      <c r="L135" s="268"/>
      <c r="M135" s="268"/>
      <c r="N135" s="44"/>
      <c r="O135" s="199"/>
      <c r="Q135" s="90"/>
      <c r="R135" s="17"/>
      <c r="S135" s="199"/>
      <c r="T135" s="97">
        <v>8</v>
      </c>
    </row>
    <row r="136" spans="1:20">
      <c r="D136" s="79"/>
      <c r="E136" s="7" t="s">
        <v>420</v>
      </c>
      <c r="F136" s="46">
        <v>-45000</v>
      </c>
      <c r="G136" s="43"/>
      <c r="I136" s="199"/>
      <c r="J136" s="169">
        <v>-35600</v>
      </c>
      <c r="K136" s="168"/>
      <c r="L136" s="268"/>
      <c r="M136" s="268"/>
      <c r="N136" s="44"/>
      <c r="O136" s="199"/>
      <c r="Q136" s="90"/>
      <c r="R136" s="17"/>
      <c r="S136" s="199"/>
      <c r="T136" s="97"/>
    </row>
    <row r="137" spans="1:20">
      <c r="D137" s="79"/>
      <c r="E137" s="7"/>
      <c r="F137" s="48"/>
      <c r="G137" s="43"/>
      <c r="I137" s="199"/>
      <c r="J137" s="171"/>
      <c r="K137" s="168"/>
      <c r="L137" s="268"/>
      <c r="M137" s="268"/>
      <c r="N137" s="44"/>
      <c r="O137" s="199"/>
      <c r="Q137" s="90"/>
      <c r="R137" s="17"/>
      <c r="S137" s="199"/>
      <c r="T137" s="97"/>
    </row>
    <row r="138" spans="1:20">
      <c r="A138" s="2">
        <v>1380</v>
      </c>
      <c r="B138" s="2">
        <v>610</v>
      </c>
      <c r="C138" s="2">
        <v>292</v>
      </c>
      <c r="D138" s="79"/>
      <c r="E138" s="5" t="s">
        <v>57</v>
      </c>
      <c r="F138" s="37"/>
      <c r="G138" s="282">
        <f>F139</f>
        <v>1000</v>
      </c>
      <c r="I138" s="199"/>
      <c r="J138" s="164"/>
      <c r="K138" s="281">
        <f>J139</f>
        <v>1000</v>
      </c>
      <c r="L138" s="268"/>
      <c r="M138" s="268"/>
      <c r="N138" s="40">
        <v>1000</v>
      </c>
      <c r="O138" s="199"/>
      <c r="P138" s="147">
        <v>650.25</v>
      </c>
      <c r="Q138" s="90"/>
      <c r="R138" s="17"/>
      <c r="S138" s="199"/>
      <c r="T138" s="97"/>
    </row>
    <row r="139" spans="1:20">
      <c r="D139" s="79"/>
      <c r="E139" s="7" t="s">
        <v>93</v>
      </c>
      <c r="F139" s="41">
        <v>1000</v>
      </c>
      <c r="G139" s="43"/>
      <c r="I139" s="199"/>
      <c r="J139" s="166">
        <v>1000</v>
      </c>
      <c r="K139" s="168"/>
      <c r="L139" s="268"/>
      <c r="M139" s="268"/>
      <c r="N139" s="44"/>
      <c r="O139" s="199"/>
      <c r="Q139" s="90"/>
      <c r="R139" s="17"/>
      <c r="S139" s="199"/>
      <c r="T139" s="97">
        <v>8</v>
      </c>
    </row>
    <row r="140" spans="1:20">
      <c r="D140" s="79"/>
      <c r="E140" s="7"/>
      <c r="F140" s="48"/>
      <c r="G140" s="43"/>
      <c r="I140" s="199"/>
      <c r="J140" s="171"/>
      <c r="K140" s="168"/>
      <c r="L140" s="268"/>
      <c r="M140" s="268"/>
      <c r="N140" s="44"/>
      <c r="O140" s="199"/>
      <c r="Q140" s="90"/>
      <c r="R140" s="17"/>
      <c r="S140" s="199"/>
      <c r="T140" s="97"/>
    </row>
    <row r="141" spans="1:20">
      <c r="A141" s="2">
        <v>1380</v>
      </c>
      <c r="B141" s="2">
        <v>610</v>
      </c>
      <c r="C141" s="2">
        <v>293</v>
      </c>
      <c r="D141" s="79"/>
      <c r="E141" s="5" t="s">
        <v>58</v>
      </c>
      <c r="F141" s="37"/>
      <c r="G141" s="282">
        <f>SUM(F142:F144)</f>
        <v>1500</v>
      </c>
      <c r="I141" s="199"/>
      <c r="J141" s="164"/>
      <c r="K141" s="281">
        <f>SUM(J142:J144)</f>
        <v>1500</v>
      </c>
      <c r="L141" s="268">
        <v>530</v>
      </c>
      <c r="M141" s="277">
        <f>L141/K141</f>
        <v>0.35333333333333333</v>
      </c>
      <c r="N141" s="51">
        <v>1500</v>
      </c>
      <c r="O141" s="199"/>
      <c r="P141" s="147">
        <v>966.53</v>
      </c>
      <c r="Q141" s="90"/>
      <c r="R141" s="17"/>
      <c r="S141" s="199"/>
      <c r="T141" s="97"/>
    </row>
    <row r="142" spans="1:20">
      <c r="D142" s="79"/>
      <c r="E142" s="7" t="s">
        <v>115</v>
      </c>
      <c r="F142" s="42">
        <v>500</v>
      </c>
      <c r="G142" s="43"/>
      <c r="I142" s="199"/>
      <c r="J142" s="167">
        <v>500</v>
      </c>
      <c r="K142" s="168"/>
      <c r="L142" s="268"/>
      <c r="M142" s="268"/>
      <c r="N142" s="44"/>
      <c r="O142" s="199"/>
      <c r="Q142" s="90"/>
      <c r="R142" s="17"/>
      <c r="S142" s="199"/>
      <c r="T142" s="97">
        <v>8</v>
      </c>
    </row>
    <row r="143" spans="1:20">
      <c r="D143" s="79"/>
      <c r="E143" s="7" t="s">
        <v>116</v>
      </c>
      <c r="F143" s="45">
        <v>250</v>
      </c>
      <c r="G143" s="43"/>
      <c r="I143" s="199"/>
      <c r="J143" s="172">
        <v>250</v>
      </c>
      <c r="K143" s="168"/>
      <c r="L143" s="268"/>
      <c r="M143" s="268"/>
      <c r="N143" s="44"/>
      <c r="O143" s="199"/>
      <c r="Q143" s="90"/>
      <c r="R143" s="17"/>
      <c r="S143" s="199"/>
      <c r="T143" s="97">
        <v>8</v>
      </c>
    </row>
    <row r="144" spans="1:20">
      <c r="D144" s="79"/>
      <c r="E144" s="7" t="s">
        <v>111</v>
      </c>
      <c r="F144" s="46">
        <v>750</v>
      </c>
      <c r="G144" s="43"/>
      <c r="I144" s="199"/>
      <c r="J144" s="169">
        <v>750</v>
      </c>
      <c r="K144" s="168"/>
      <c r="L144" s="268"/>
      <c r="M144" s="268"/>
      <c r="N144" s="44"/>
      <c r="O144" s="199"/>
      <c r="Q144" s="90"/>
      <c r="R144" s="17"/>
      <c r="S144" s="199"/>
      <c r="T144" s="97">
        <v>8</v>
      </c>
    </row>
    <row r="145" spans="1:20">
      <c r="D145" s="79"/>
      <c r="E145" s="7"/>
      <c r="F145" s="48"/>
      <c r="G145" s="43"/>
      <c r="I145" s="199"/>
      <c r="J145" s="171"/>
      <c r="K145" s="168"/>
      <c r="L145" s="268"/>
      <c r="M145" s="268"/>
      <c r="N145" s="44"/>
      <c r="O145" s="199"/>
      <c r="Q145" s="90"/>
      <c r="R145" s="17"/>
      <c r="S145" s="199"/>
      <c r="T145" s="97"/>
    </row>
    <row r="146" spans="1:20">
      <c r="A146" s="2">
        <v>1380</v>
      </c>
      <c r="B146" s="2">
        <v>610</v>
      </c>
      <c r="C146" s="2">
        <v>294</v>
      </c>
      <c r="D146" s="79"/>
      <c r="E146" s="5" t="s">
        <v>110</v>
      </c>
      <c r="F146" s="52"/>
      <c r="G146" s="282">
        <f>SUM(F147)</f>
        <v>500</v>
      </c>
      <c r="I146" s="199"/>
      <c r="J146" s="173"/>
      <c r="K146" s="281">
        <f>SUM(J147)</f>
        <v>500</v>
      </c>
      <c r="L146" s="268">
        <v>1527</v>
      </c>
      <c r="M146" s="277">
        <f>L146/K146</f>
        <v>3.0539999999999998</v>
      </c>
      <c r="N146" s="51">
        <v>500</v>
      </c>
      <c r="O146" s="199"/>
      <c r="P146" s="147">
        <v>242.29</v>
      </c>
      <c r="Q146" s="90"/>
      <c r="R146" s="259">
        <f>P146/K146</f>
        <v>0.48458000000000001</v>
      </c>
      <c r="S146" s="199"/>
      <c r="T146" s="97"/>
    </row>
    <row r="147" spans="1:20">
      <c r="B147" s="2">
        <v>610</v>
      </c>
      <c r="D147" s="79"/>
      <c r="E147" s="5" t="s">
        <v>380</v>
      </c>
      <c r="F147" s="130">
        <v>500</v>
      </c>
      <c r="G147" s="43"/>
      <c r="H147" s="216">
        <f>F147*$W$1</f>
        <v>50</v>
      </c>
      <c r="I147" s="199"/>
      <c r="J147" s="174">
        <v>500</v>
      </c>
      <c r="K147" s="168"/>
      <c r="L147" s="268"/>
      <c r="M147" s="268"/>
      <c r="N147" s="44"/>
      <c r="O147" s="199"/>
      <c r="P147" s="148"/>
      <c r="Q147" s="90"/>
      <c r="R147" s="17"/>
      <c r="S147" s="199"/>
      <c r="T147" s="97">
        <v>8</v>
      </c>
    </row>
    <row r="148" spans="1:20">
      <c r="D148" s="79"/>
      <c r="F148" s="37"/>
      <c r="G148" s="124"/>
      <c r="I148" s="197"/>
      <c r="J148" s="164"/>
      <c r="K148" s="165"/>
      <c r="L148" s="266"/>
      <c r="M148" s="266"/>
      <c r="O148" s="197"/>
      <c r="Q148" s="88"/>
      <c r="R148" s="17"/>
      <c r="S148" s="197"/>
      <c r="T148" s="97"/>
    </row>
    <row r="149" spans="1:20">
      <c r="A149" s="2">
        <v>1380</v>
      </c>
      <c r="B149" s="2">
        <v>640</v>
      </c>
      <c r="C149" s="2">
        <v>290</v>
      </c>
      <c r="D149" s="79"/>
      <c r="E149" s="5" t="s">
        <v>59</v>
      </c>
      <c r="F149" s="121"/>
      <c r="G149" s="282">
        <f>SUM(F151:F156)</f>
        <v>0</v>
      </c>
      <c r="I149" s="199"/>
      <c r="J149" s="164"/>
      <c r="K149" s="281">
        <f>SUM(J150:J156)</f>
        <v>12000</v>
      </c>
      <c r="L149" s="268">
        <v>11988</v>
      </c>
      <c r="M149" s="277">
        <f>L149/K149</f>
        <v>0.999</v>
      </c>
      <c r="N149" s="51">
        <v>12000</v>
      </c>
      <c r="O149" s="199"/>
      <c r="P149" s="147">
        <v>11656.21</v>
      </c>
      <c r="Q149" s="90"/>
      <c r="R149" s="259">
        <f>P149/K149</f>
        <v>0.97135083333333327</v>
      </c>
      <c r="S149" s="199"/>
      <c r="T149" s="97"/>
    </row>
    <row r="150" spans="1:20">
      <c r="D150" s="79"/>
      <c r="E150" s="5" t="s">
        <v>472</v>
      </c>
      <c r="F150" s="125"/>
      <c r="G150" s="126"/>
      <c r="I150" s="199"/>
      <c r="J150" s="170">
        <v>2772</v>
      </c>
      <c r="K150" s="168"/>
      <c r="L150" s="268"/>
      <c r="M150" s="268"/>
      <c r="N150" s="44"/>
      <c r="O150" s="199"/>
      <c r="Q150" s="90"/>
      <c r="R150" s="17"/>
      <c r="S150" s="199"/>
      <c r="T150" s="97">
        <v>8</v>
      </c>
    </row>
    <row r="151" spans="1:20">
      <c r="D151" s="79"/>
      <c r="E151" s="13" t="s">
        <v>467</v>
      </c>
      <c r="F151" s="127"/>
      <c r="G151" s="126"/>
      <c r="I151" s="199"/>
      <c r="J151" s="172">
        <v>1400</v>
      </c>
      <c r="K151" s="168"/>
      <c r="L151" s="268"/>
      <c r="M151" s="268"/>
      <c r="N151" s="44"/>
      <c r="O151" s="199"/>
      <c r="Q151" s="90"/>
      <c r="R151" s="17"/>
      <c r="S151" s="199"/>
      <c r="T151" s="97">
        <v>8</v>
      </c>
    </row>
    <row r="152" spans="1:20">
      <c r="D152" s="79"/>
      <c r="E152" s="13" t="s">
        <v>468</v>
      </c>
      <c r="F152" s="127"/>
      <c r="G152" s="126"/>
      <c r="I152" s="199"/>
      <c r="J152" s="172">
        <v>1815</v>
      </c>
      <c r="K152" s="168"/>
      <c r="L152" s="268"/>
      <c r="M152" s="268"/>
      <c r="N152" s="44"/>
      <c r="O152" s="199"/>
      <c r="Q152" s="90"/>
      <c r="R152" s="17"/>
      <c r="S152" s="199"/>
      <c r="T152" s="97">
        <v>8</v>
      </c>
    </row>
    <row r="153" spans="1:20">
      <c r="D153" s="79"/>
      <c r="E153" s="13" t="s">
        <v>469</v>
      </c>
      <c r="F153" s="127"/>
      <c r="G153" s="126"/>
      <c r="I153" s="199"/>
      <c r="J153" s="172">
        <v>5100</v>
      </c>
      <c r="K153" s="168"/>
      <c r="L153" s="268"/>
      <c r="M153" s="268"/>
      <c r="N153" s="44"/>
      <c r="O153" s="199"/>
      <c r="Q153" s="90"/>
      <c r="R153" s="17"/>
      <c r="S153" s="199"/>
      <c r="T153" s="97">
        <v>8</v>
      </c>
    </row>
    <row r="154" spans="1:20">
      <c r="B154" s="2">
        <v>640</v>
      </c>
      <c r="D154" s="79"/>
      <c r="E154" s="220" t="s">
        <v>448</v>
      </c>
      <c r="F154" s="127">
        <v>0</v>
      </c>
      <c r="G154" s="126"/>
      <c r="H154" s="216">
        <v>3445</v>
      </c>
      <c r="I154" s="199"/>
      <c r="J154" s="172"/>
      <c r="K154" s="168"/>
      <c r="L154" s="268"/>
      <c r="M154" s="268"/>
      <c r="N154" s="44"/>
      <c r="O154" s="199"/>
      <c r="Q154" s="90"/>
      <c r="R154" s="17"/>
      <c r="S154" s="199"/>
      <c r="T154" s="97"/>
    </row>
    <row r="155" spans="1:20">
      <c r="B155" s="2">
        <v>640</v>
      </c>
      <c r="D155" s="79"/>
      <c r="E155" s="220" t="s">
        <v>471</v>
      </c>
      <c r="F155" s="127">
        <v>0</v>
      </c>
      <c r="G155" s="126"/>
      <c r="H155" s="216">
        <v>3500</v>
      </c>
      <c r="I155" s="199"/>
      <c r="J155" s="172"/>
      <c r="K155" s="168"/>
      <c r="L155" s="268"/>
      <c r="M155" s="268"/>
      <c r="N155" s="44"/>
      <c r="O155" s="199"/>
      <c r="Q155" s="90"/>
      <c r="R155" s="17"/>
      <c r="S155" s="199"/>
      <c r="T155" s="97"/>
    </row>
    <row r="156" spans="1:20">
      <c r="D156" s="79"/>
      <c r="E156" s="13" t="s">
        <v>394</v>
      </c>
      <c r="F156" s="128"/>
      <c r="G156" s="126"/>
      <c r="I156" s="199"/>
      <c r="J156" s="169">
        <v>913</v>
      </c>
      <c r="K156" s="168"/>
      <c r="L156" s="268"/>
      <c r="M156" s="268"/>
      <c r="N156" s="44"/>
      <c r="O156" s="199"/>
      <c r="Q156" s="90"/>
      <c r="R156" s="17"/>
      <c r="S156" s="199"/>
      <c r="T156" s="97"/>
    </row>
    <row r="157" spans="1:20">
      <c r="D157" s="79"/>
      <c r="F157" s="121"/>
      <c r="G157" s="122"/>
      <c r="I157" s="197"/>
      <c r="J157" s="164"/>
      <c r="K157" s="165"/>
      <c r="L157" s="266"/>
      <c r="M157" s="266"/>
      <c r="O157" s="197"/>
      <c r="Q157" s="88"/>
      <c r="R157" s="17"/>
      <c r="S157" s="197"/>
      <c r="T157" s="97"/>
    </row>
    <row r="158" spans="1:20">
      <c r="A158" s="2">
        <v>1380</v>
      </c>
      <c r="B158" s="2">
        <v>648</v>
      </c>
      <c r="C158" s="2">
        <v>290</v>
      </c>
      <c r="D158" s="79"/>
      <c r="E158" s="5" t="s">
        <v>60</v>
      </c>
      <c r="F158" s="37"/>
      <c r="G158" s="282">
        <f>SUM(F159:F163)</f>
        <v>11075</v>
      </c>
      <c r="I158" s="199"/>
      <c r="J158" s="164"/>
      <c r="K158" s="281">
        <f>SUM(J159:J163)</f>
        <v>11350</v>
      </c>
      <c r="L158" s="268">
        <v>5914</v>
      </c>
      <c r="M158" s="277">
        <f>L158/K158</f>
        <v>0.52105726872246694</v>
      </c>
      <c r="N158" s="51">
        <v>11350</v>
      </c>
      <c r="O158" s="199"/>
      <c r="P158" s="147">
        <v>11926.4</v>
      </c>
      <c r="Q158" s="90"/>
      <c r="R158" s="17"/>
      <c r="S158" s="199"/>
      <c r="T158" s="97"/>
    </row>
    <row r="159" spans="1:20">
      <c r="D159" s="79"/>
      <c r="E159" s="7" t="s">
        <v>201</v>
      </c>
      <c r="F159" s="47">
        <v>0</v>
      </c>
      <c r="G159" s="43"/>
      <c r="I159" s="199"/>
      <c r="J159" s="170">
        <v>200</v>
      </c>
      <c r="K159" s="168"/>
      <c r="L159" s="268"/>
      <c r="M159" s="268"/>
      <c r="N159" s="44"/>
      <c r="O159" s="199"/>
      <c r="P159" s="148"/>
      <c r="Q159" s="90"/>
      <c r="R159" s="17"/>
      <c r="S159" s="199"/>
      <c r="T159" s="97">
        <v>8</v>
      </c>
    </row>
    <row r="160" spans="1:20">
      <c r="D160" s="79"/>
      <c r="E160" s="7" t="s">
        <v>348</v>
      </c>
      <c r="F160" s="45">
        <v>975</v>
      </c>
      <c r="G160" s="43"/>
      <c r="I160" s="199"/>
      <c r="J160" s="172">
        <v>1000</v>
      </c>
      <c r="K160" s="168"/>
      <c r="L160" s="268"/>
      <c r="M160" s="268"/>
      <c r="N160" s="44"/>
      <c r="O160" s="199"/>
      <c r="Q160" s="90"/>
      <c r="R160" s="17"/>
      <c r="S160" s="199"/>
      <c r="T160" s="97">
        <v>8</v>
      </c>
    </row>
    <row r="161" spans="1:20">
      <c r="D161" s="79"/>
      <c r="E161" s="7" t="s">
        <v>202</v>
      </c>
      <c r="F161" s="45">
        <v>200</v>
      </c>
      <c r="G161" s="43"/>
      <c r="I161" s="199"/>
      <c r="J161" s="172">
        <v>200</v>
      </c>
      <c r="K161" s="168"/>
      <c r="L161" s="268"/>
      <c r="M161" s="268"/>
      <c r="N161" s="44"/>
      <c r="O161" s="199"/>
      <c r="Q161" s="90"/>
      <c r="R161" s="17"/>
      <c r="S161" s="199"/>
      <c r="T161" s="97">
        <v>8</v>
      </c>
    </row>
    <row r="162" spans="1:20">
      <c r="D162" s="79"/>
      <c r="E162" s="7" t="s">
        <v>296</v>
      </c>
      <c r="F162" s="45">
        <v>3300</v>
      </c>
      <c r="G162" s="43"/>
      <c r="I162" s="199"/>
      <c r="J162" s="172">
        <v>3200</v>
      </c>
      <c r="K162" s="168"/>
      <c r="L162" s="268"/>
      <c r="M162" s="268"/>
      <c r="N162" s="44"/>
      <c r="O162" s="199"/>
      <c r="Q162" s="90"/>
      <c r="R162" s="17"/>
      <c r="S162" s="199"/>
      <c r="T162" s="97">
        <v>8</v>
      </c>
    </row>
    <row r="163" spans="1:20">
      <c r="D163" s="79"/>
      <c r="E163" s="7" t="s">
        <v>349</v>
      </c>
      <c r="F163" s="46">
        <v>6600</v>
      </c>
      <c r="G163" s="43"/>
      <c r="I163" s="199"/>
      <c r="J163" s="169">
        <f>45*150</f>
        <v>6750</v>
      </c>
      <c r="K163" s="168"/>
      <c r="L163" s="268"/>
      <c r="M163" s="268"/>
      <c r="N163" s="44"/>
      <c r="O163" s="199"/>
      <c r="P163" s="148"/>
      <c r="Q163" s="90"/>
      <c r="R163" s="17"/>
      <c r="S163" s="199"/>
      <c r="T163" s="97">
        <v>8</v>
      </c>
    </row>
    <row r="164" spans="1:20">
      <c r="D164" s="79"/>
      <c r="E164" s="7"/>
      <c r="F164" s="48"/>
      <c r="G164" s="43"/>
      <c r="I164" s="199"/>
      <c r="J164" s="171"/>
      <c r="K164" s="168"/>
      <c r="L164" s="268"/>
      <c r="M164" s="268"/>
      <c r="N164" s="44"/>
      <c r="O164" s="199"/>
      <c r="Q164" s="90"/>
      <c r="R164" s="17"/>
      <c r="S164" s="199"/>
      <c r="T164" s="97"/>
    </row>
    <row r="165" spans="1:20">
      <c r="A165" s="2">
        <v>1380</v>
      </c>
      <c r="B165" s="2">
        <v>750</v>
      </c>
      <c r="D165" s="79"/>
      <c r="E165" s="5" t="s">
        <v>108</v>
      </c>
      <c r="F165" s="37"/>
      <c r="G165" s="282">
        <f>SUM(F166:F166)</f>
        <v>0</v>
      </c>
      <c r="I165" s="199"/>
      <c r="J165" s="164"/>
      <c r="K165" s="281">
        <f>SUM(J166:J166)</f>
        <v>0</v>
      </c>
      <c r="L165" s="268"/>
      <c r="M165" s="268"/>
      <c r="N165" s="51">
        <v>0</v>
      </c>
      <c r="O165" s="199"/>
      <c r="P165" s="147">
        <v>0</v>
      </c>
      <c r="Q165" s="90"/>
      <c r="R165" s="17"/>
      <c r="S165" s="199"/>
      <c r="T165" s="97"/>
    </row>
    <row r="166" spans="1:20">
      <c r="D166" s="79"/>
      <c r="E166" s="7"/>
      <c r="F166" s="41">
        <v>0</v>
      </c>
      <c r="G166" s="43"/>
      <c r="I166" s="199"/>
      <c r="J166" s="166">
        <v>0</v>
      </c>
      <c r="K166" s="168"/>
      <c r="L166" s="268"/>
      <c r="M166" s="268"/>
      <c r="N166" s="44"/>
      <c r="O166" s="199"/>
      <c r="P166" s="148"/>
      <c r="Q166" s="90"/>
      <c r="R166" s="17"/>
      <c r="S166" s="199"/>
      <c r="T166" s="97">
        <v>6</v>
      </c>
    </row>
    <row r="167" spans="1:20">
      <c r="D167" s="79"/>
      <c r="F167" s="37"/>
      <c r="G167" s="43"/>
      <c r="I167" s="199"/>
      <c r="J167" s="164"/>
      <c r="K167" s="168"/>
      <c r="L167" s="268"/>
      <c r="M167" s="268"/>
      <c r="N167" s="44"/>
      <c r="O167" s="199"/>
      <c r="Q167" s="90"/>
      <c r="R167" s="17"/>
      <c r="S167" s="199"/>
      <c r="T167" s="97"/>
    </row>
    <row r="168" spans="1:20">
      <c r="A168" s="2">
        <v>1390</v>
      </c>
      <c r="B168" s="2">
        <v>580</v>
      </c>
      <c r="D168" s="79"/>
      <c r="E168" s="5" t="s">
        <v>203</v>
      </c>
      <c r="F168" s="37"/>
      <c r="G168" s="282">
        <f>F169</f>
        <v>0</v>
      </c>
      <c r="I168" s="199"/>
      <c r="J168" s="164"/>
      <c r="K168" s="281">
        <f>J169</f>
        <v>300</v>
      </c>
      <c r="L168" s="268"/>
      <c r="M168" s="268"/>
      <c r="N168" s="51">
        <v>300</v>
      </c>
      <c r="O168" s="199"/>
      <c r="P168" s="147">
        <v>0</v>
      </c>
      <c r="Q168" s="90"/>
      <c r="R168" s="17"/>
      <c r="S168" s="199"/>
      <c r="T168" s="97"/>
    </row>
    <row r="169" spans="1:20">
      <c r="D169" s="79"/>
      <c r="E169" s="7" t="s">
        <v>228</v>
      </c>
      <c r="F169" s="41">
        <v>0</v>
      </c>
      <c r="G169" s="43"/>
      <c r="I169" s="199"/>
      <c r="J169" s="166">
        <v>300</v>
      </c>
      <c r="K169" s="168"/>
      <c r="L169" s="268"/>
      <c r="M169" s="268"/>
      <c r="N169" s="44"/>
      <c r="O169" s="199"/>
      <c r="Q169" s="90"/>
      <c r="R169" s="17"/>
      <c r="S169" s="199"/>
      <c r="T169" s="97">
        <v>2</v>
      </c>
    </row>
    <row r="170" spans="1:20">
      <c r="D170" s="79"/>
      <c r="E170" s="7"/>
      <c r="F170" s="48"/>
      <c r="G170" s="43"/>
      <c r="I170" s="199"/>
      <c r="J170" s="171"/>
      <c r="K170" s="168"/>
      <c r="L170" s="268"/>
      <c r="M170" s="268"/>
      <c r="N170" s="44"/>
      <c r="O170" s="199"/>
      <c r="Q170" s="90"/>
      <c r="R170" s="17"/>
      <c r="S170" s="199"/>
      <c r="T170" s="97"/>
    </row>
    <row r="171" spans="1:20">
      <c r="A171" s="2">
        <v>1390</v>
      </c>
      <c r="B171" s="2">
        <v>610</v>
      </c>
      <c r="D171" s="79"/>
      <c r="E171" s="5" t="s">
        <v>314</v>
      </c>
      <c r="F171" s="37"/>
      <c r="G171" s="282">
        <f>F172</f>
        <v>2000</v>
      </c>
      <c r="I171" s="199"/>
      <c r="J171" s="164"/>
      <c r="K171" s="281">
        <f>J172</f>
        <v>2000</v>
      </c>
      <c r="L171" s="268">
        <v>1300</v>
      </c>
      <c r="M171" s="277">
        <f>L171/K171</f>
        <v>0.65</v>
      </c>
      <c r="N171" s="51">
        <v>2000</v>
      </c>
      <c r="O171" s="199"/>
      <c r="P171" s="147">
        <v>1552.73</v>
      </c>
      <c r="Q171" s="90"/>
      <c r="R171" s="259">
        <f>P171/K171</f>
        <v>0.77636499999999997</v>
      </c>
      <c r="S171" s="199"/>
      <c r="T171" s="97"/>
    </row>
    <row r="172" spans="1:20">
      <c r="A172" s="5"/>
      <c r="B172" s="2">
        <v>610</v>
      </c>
      <c r="D172" s="79"/>
      <c r="E172" s="7" t="s">
        <v>200</v>
      </c>
      <c r="F172" s="41">
        <v>2000</v>
      </c>
      <c r="G172" s="43"/>
      <c r="H172" s="216">
        <f>F172*$W$1</f>
        <v>200</v>
      </c>
      <c r="I172" s="199"/>
      <c r="J172" s="166">
        <v>2000</v>
      </c>
      <c r="K172" s="168"/>
      <c r="L172" s="268"/>
      <c r="M172" s="268"/>
      <c r="N172" s="44"/>
      <c r="O172" s="199"/>
      <c r="Q172" s="90"/>
      <c r="R172" s="17"/>
      <c r="S172" s="199"/>
      <c r="T172" s="97">
        <v>8</v>
      </c>
    </row>
    <row r="173" spans="1:20">
      <c r="D173" s="79"/>
      <c r="E173" s="7"/>
      <c r="F173" s="48"/>
      <c r="G173" s="43"/>
      <c r="I173" s="199"/>
      <c r="J173" s="171"/>
      <c r="K173" s="168"/>
      <c r="L173" s="268"/>
      <c r="M173" s="268"/>
      <c r="N173" s="44"/>
      <c r="O173" s="199"/>
      <c r="Q173" s="90"/>
      <c r="R173" s="17"/>
      <c r="S173" s="199"/>
      <c r="T173" s="97"/>
    </row>
    <row r="174" spans="1:20">
      <c r="A174" s="2">
        <v>1390</v>
      </c>
      <c r="B174" s="2">
        <v>610</v>
      </c>
      <c r="C174" s="50" t="s">
        <v>62</v>
      </c>
      <c r="D174" s="80"/>
      <c r="E174" s="5" t="s">
        <v>315</v>
      </c>
      <c r="F174" s="48"/>
      <c r="G174" s="282">
        <f>SUM(F175:F176)</f>
        <v>2500</v>
      </c>
      <c r="I174" s="199"/>
      <c r="J174" s="171"/>
      <c r="K174" s="281">
        <f>SUM(J175:J176)</f>
        <v>2500</v>
      </c>
      <c r="L174" s="268">
        <v>727</v>
      </c>
      <c r="M174" s="277">
        <f>L174/K174</f>
        <v>0.2908</v>
      </c>
      <c r="N174" s="51">
        <v>2500</v>
      </c>
      <c r="O174" s="199"/>
      <c r="P174" s="147">
        <v>2069.6799999999998</v>
      </c>
      <c r="Q174" s="90"/>
      <c r="R174" s="259">
        <f>P174/K174</f>
        <v>0.82787199999999994</v>
      </c>
      <c r="S174" s="199"/>
      <c r="T174" s="97"/>
    </row>
    <row r="175" spans="1:20">
      <c r="A175" s="5"/>
      <c r="B175" s="2">
        <v>610</v>
      </c>
      <c r="C175" s="5"/>
      <c r="D175" s="81"/>
      <c r="E175" s="7" t="s">
        <v>317</v>
      </c>
      <c r="F175" s="47">
        <v>1500</v>
      </c>
      <c r="G175" s="43"/>
      <c r="H175" s="216">
        <f>F175*$W$1</f>
        <v>150</v>
      </c>
      <c r="I175" s="199"/>
      <c r="J175" s="170">
        <v>1500</v>
      </c>
      <c r="K175" s="168"/>
      <c r="L175" s="268"/>
      <c r="M175" s="268"/>
      <c r="N175" s="44"/>
      <c r="O175" s="199"/>
      <c r="Q175" s="90"/>
      <c r="R175" s="17"/>
      <c r="S175" s="199"/>
      <c r="T175" s="97">
        <v>7</v>
      </c>
    </row>
    <row r="176" spans="1:20">
      <c r="A176" s="5"/>
      <c r="B176" s="5"/>
      <c r="C176" s="5"/>
      <c r="D176" s="81"/>
      <c r="E176" s="7" t="s">
        <v>339</v>
      </c>
      <c r="F176" s="46">
        <v>1000</v>
      </c>
      <c r="G176" s="43"/>
      <c r="I176" s="199"/>
      <c r="J176" s="169">
        <v>1000</v>
      </c>
      <c r="K176" s="168"/>
      <c r="L176" s="268"/>
      <c r="M176" s="268"/>
      <c r="N176" s="44"/>
      <c r="O176" s="199"/>
      <c r="Q176" s="90"/>
      <c r="R176" s="17"/>
      <c r="S176" s="199"/>
      <c r="T176" s="97">
        <v>7</v>
      </c>
    </row>
    <row r="177" spans="1:22">
      <c r="D177" s="79"/>
      <c r="E177" s="7"/>
      <c r="F177" s="48"/>
      <c r="G177" s="43"/>
      <c r="I177" s="199"/>
      <c r="J177" s="171"/>
      <c r="K177" s="168"/>
      <c r="L177" s="268"/>
      <c r="M177" s="268"/>
      <c r="N177" s="44"/>
      <c r="O177" s="199"/>
      <c r="Q177" s="90"/>
      <c r="R177" s="17"/>
      <c r="S177" s="199"/>
      <c r="T177" s="97"/>
    </row>
    <row r="178" spans="1:22">
      <c r="A178" s="2">
        <v>1390</v>
      </c>
      <c r="B178" s="2">
        <v>610</v>
      </c>
      <c r="C178" s="50" t="s">
        <v>63</v>
      </c>
      <c r="D178" s="80"/>
      <c r="E178" s="5" t="s">
        <v>316</v>
      </c>
      <c r="F178" s="48"/>
      <c r="G178" s="282">
        <f>F179</f>
        <v>1200</v>
      </c>
      <c r="I178" s="199"/>
      <c r="J178" s="171"/>
      <c r="K178" s="281">
        <f>J179</f>
        <v>1200</v>
      </c>
      <c r="L178" s="268">
        <v>202</v>
      </c>
      <c r="M178" s="277">
        <f>L178/K178</f>
        <v>0.16833333333333333</v>
      </c>
      <c r="N178" s="119">
        <v>1200</v>
      </c>
      <c r="O178" s="199"/>
      <c r="P178" s="147">
        <v>1324.26</v>
      </c>
      <c r="Q178" s="90"/>
      <c r="R178" s="259">
        <v>1</v>
      </c>
      <c r="S178" s="199"/>
      <c r="T178" s="262">
        <v>110</v>
      </c>
    </row>
    <row r="179" spans="1:22">
      <c r="D179" s="79"/>
      <c r="E179" s="7" t="s">
        <v>317</v>
      </c>
      <c r="F179" s="41">
        <v>1200</v>
      </c>
      <c r="G179" s="43"/>
      <c r="H179" s="216">
        <f>F179*$W$1</f>
        <v>120</v>
      </c>
      <c r="I179" s="199"/>
      <c r="J179" s="166">
        <v>1200</v>
      </c>
      <c r="K179" s="168"/>
      <c r="L179" s="268"/>
      <c r="M179" s="268"/>
      <c r="N179" s="44"/>
      <c r="O179" s="199"/>
      <c r="Q179" s="90"/>
      <c r="R179" s="17"/>
      <c r="S179" s="199"/>
      <c r="T179" s="97">
        <v>7</v>
      </c>
    </row>
    <row r="180" spans="1:22">
      <c r="D180" s="79"/>
      <c r="E180" s="10"/>
      <c r="F180" s="37"/>
      <c r="G180" s="124"/>
      <c r="I180" s="197"/>
      <c r="J180" s="164"/>
      <c r="K180" s="165"/>
      <c r="L180" s="266"/>
      <c r="M180" s="266"/>
      <c r="O180" s="197"/>
      <c r="Q180" s="88"/>
      <c r="R180" s="17"/>
      <c r="S180" s="197"/>
      <c r="T180" s="97"/>
      <c r="V180" s="5">
        <f>SUM(H22:H179)</f>
        <v>29895</v>
      </c>
    </row>
    <row r="181" spans="1:22">
      <c r="A181" s="2">
        <v>1390</v>
      </c>
      <c r="B181" s="2">
        <v>640</v>
      </c>
      <c r="D181" s="79"/>
      <c r="E181" s="5" t="s">
        <v>204</v>
      </c>
      <c r="F181" s="121"/>
      <c r="G181" s="282">
        <f>F182+F183</f>
        <v>0</v>
      </c>
      <c r="I181" s="199"/>
      <c r="J181" s="164"/>
      <c r="K181" s="281">
        <f>J182+J183</f>
        <v>0</v>
      </c>
      <c r="L181" s="268"/>
      <c r="M181" s="268"/>
      <c r="N181" s="119">
        <v>0</v>
      </c>
      <c r="O181" s="199"/>
      <c r="P181" s="147">
        <v>0</v>
      </c>
      <c r="Q181" s="90"/>
      <c r="R181" s="17"/>
      <c r="S181" s="199"/>
      <c r="T181" s="97"/>
    </row>
    <row r="182" spans="1:22">
      <c r="D182" s="79"/>
      <c r="E182" s="7"/>
      <c r="F182" s="125">
        <v>0</v>
      </c>
      <c r="G182" s="126"/>
      <c r="I182" s="199"/>
      <c r="J182" s="170">
        <v>0</v>
      </c>
      <c r="K182" s="168"/>
      <c r="L182" s="268"/>
      <c r="M182" s="268"/>
      <c r="N182" s="44"/>
      <c r="O182" s="199"/>
      <c r="P182" s="148"/>
      <c r="Q182" s="90"/>
      <c r="R182" s="17"/>
      <c r="S182" s="199"/>
      <c r="T182" s="97">
        <v>7</v>
      </c>
    </row>
    <row r="183" spans="1:22">
      <c r="D183" s="79"/>
      <c r="E183" s="7"/>
      <c r="F183" s="128">
        <v>0</v>
      </c>
      <c r="G183" s="122"/>
      <c r="I183" s="197"/>
      <c r="J183" s="169">
        <v>0</v>
      </c>
      <c r="K183" s="165"/>
      <c r="L183" s="266"/>
      <c r="M183" s="266"/>
      <c r="O183" s="197"/>
      <c r="Q183" s="88"/>
      <c r="R183" s="17"/>
      <c r="S183" s="197"/>
      <c r="T183" s="97">
        <v>7</v>
      </c>
    </row>
    <row r="184" spans="1:22">
      <c r="D184" s="79"/>
      <c r="E184" s="7"/>
      <c r="F184" s="48"/>
      <c r="G184" s="124"/>
      <c r="I184" s="197"/>
      <c r="J184" s="171"/>
      <c r="K184" s="165"/>
      <c r="L184" s="266"/>
      <c r="M184" s="266"/>
      <c r="O184" s="197"/>
      <c r="Q184" s="88"/>
      <c r="R184" s="17"/>
      <c r="S184" s="197"/>
      <c r="T184" s="97"/>
    </row>
    <row r="185" spans="1:22">
      <c r="A185" s="2">
        <v>1390</v>
      </c>
      <c r="B185" s="2">
        <v>648</v>
      </c>
      <c r="D185" s="79"/>
      <c r="E185" s="5" t="s">
        <v>220</v>
      </c>
      <c r="F185" s="121"/>
      <c r="G185" s="282">
        <f>F186</f>
        <v>0</v>
      </c>
      <c r="I185" s="199"/>
      <c r="J185" s="164"/>
      <c r="K185" s="281">
        <f>J186</f>
        <v>0</v>
      </c>
      <c r="L185" s="268"/>
      <c r="M185" s="268"/>
      <c r="N185" s="51">
        <v>0</v>
      </c>
      <c r="O185" s="199"/>
      <c r="P185" s="147">
        <v>0</v>
      </c>
      <c r="Q185" s="90"/>
      <c r="R185" s="17"/>
      <c r="S185" s="199"/>
      <c r="T185" s="97"/>
    </row>
    <row r="186" spans="1:22">
      <c r="D186" s="79"/>
      <c r="E186" s="7"/>
      <c r="F186" s="123">
        <v>0</v>
      </c>
      <c r="G186" s="126"/>
      <c r="I186" s="199"/>
      <c r="J186" s="166">
        <v>0</v>
      </c>
      <c r="K186" s="168"/>
      <c r="L186" s="268"/>
      <c r="M186" s="268"/>
      <c r="N186" s="44"/>
      <c r="O186" s="199"/>
      <c r="P186" s="148"/>
      <c r="Q186" s="90"/>
      <c r="R186" s="17"/>
      <c r="S186" s="199"/>
      <c r="T186" s="97">
        <v>7</v>
      </c>
    </row>
    <row r="187" spans="1:22">
      <c r="D187" s="79"/>
      <c r="E187" s="10"/>
      <c r="F187" s="121"/>
      <c r="G187" s="122"/>
      <c r="I187" s="197"/>
      <c r="J187" s="164"/>
      <c r="K187" s="165"/>
      <c r="L187" s="266"/>
      <c r="M187" s="266"/>
      <c r="O187" s="197"/>
      <c r="Q187" s="88"/>
      <c r="R187" s="17"/>
      <c r="S187" s="197"/>
      <c r="T187" s="97"/>
    </row>
    <row r="188" spans="1:22">
      <c r="A188" s="2">
        <v>1442</v>
      </c>
      <c r="B188" s="2">
        <v>329</v>
      </c>
      <c r="D188" s="79"/>
      <c r="E188" s="5" t="s">
        <v>12</v>
      </c>
      <c r="F188" s="37"/>
      <c r="G188" s="282">
        <f>F189</f>
        <v>647280</v>
      </c>
      <c r="I188" s="199"/>
      <c r="J188" s="164"/>
      <c r="K188" s="281">
        <f>J189</f>
        <v>666900</v>
      </c>
      <c r="L188" s="268"/>
      <c r="M188" s="268"/>
      <c r="N188" s="51">
        <v>647820</v>
      </c>
      <c r="O188" s="199"/>
      <c r="P188" s="147">
        <v>645149</v>
      </c>
      <c r="Q188" s="90"/>
      <c r="R188" s="17" t="s">
        <v>282</v>
      </c>
      <c r="S188" s="199"/>
      <c r="T188" s="97"/>
    </row>
    <row r="189" spans="1:22">
      <c r="D189" s="79"/>
      <c r="E189" s="7" t="s">
        <v>429</v>
      </c>
      <c r="F189" s="41">
        <f>62*58*180</f>
        <v>647280</v>
      </c>
      <c r="G189" s="43"/>
      <c r="I189" s="199"/>
      <c r="J189" s="166">
        <v>666900</v>
      </c>
      <c r="K189" s="168"/>
      <c r="L189" s="268"/>
      <c r="M189" s="268"/>
      <c r="N189" s="44"/>
      <c r="O189" s="199"/>
      <c r="Q189" s="90"/>
      <c r="R189" s="17"/>
      <c r="S189" s="199"/>
      <c r="T189" s="97"/>
      <c r="U189" s="5">
        <f>645149/180/62</f>
        <v>57.809050179211468</v>
      </c>
    </row>
    <row r="190" spans="1:22">
      <c r="D190" s="79"/>
      <c r="E190" s="10"/>
      <c r="F190" s="37"/>
      <c r="G190" s="124"/>
      <c r="I190" s="197"/>
      <c r="J190" s="164"/>
      <c r="K190" s="165"/>
      <c r="L190" s="266"/>
      <c r="M190" s="266"/>
      <c r="O190" s="197"/>
      <c r="Q190" s="88"/>
      <c r="R190" s="17"/>
      <c r="S190" s="197"/>
      <c r="T190" s="97"/>
    </row>
    <row r="191" spans="1:22">
      <c r="A191" s="2">
        <v>1442</v>
      </c>
      <c r="B191" s="2">
        <v>580</v>
      </c>
      <c r="D191" s="79"/>
      <c r="E191" s="5" t="s">
        <v>117</v>
      </c>
      <c r="F191" s="131"/>
      <c r="G191" s="282">
        <f>SUM(F192)</f>
        <v>500</v>
      </c>
      <c r="I191" s="199"/>
      <c r="J191" s="173"/>
      <c r="K191" s="281">
        <f>SUM(J192)</f>
        <v>500</v>
      </c>
      <c r="L191" s="268"/>
      <c r="M191" s="268"/>
      <c r="N191" s="51">
        <v>500</v>
      </c>
      <c r="O191" s="199"/>
      <c r="P191" s="147">
        <v>868.71</v>
      </c>
      <c r="Q191" s="90"/>
      <c r="R191" s="17"/>
      <c r="S191" s="199"/>
      <c r="T191" s="97"/>
    </row>
    <row r="192" spans="1:22">
      <c r="D192" s="79"/>
      <c r="E192" s="7" t="s">
        <v>381</v>
      </c>
      <c r="F192" s="132">
        <v>500</v>
      </c>
      <c r="G192" s="126"/>
      <c r="I192" s="199"/>
      <c r="J192" s="174">
        <v>500</v>
      </c>
      <c r="K192" s="168"/>
      <c r="L192" s="268"/>
      <c r="M192" s="268"/>
      <c r="N192" s="44"/>
      <c r="O192" s="199"/>
      <c r="P192" s="148"/>
      <c r="Q192" s="90"/>
      <c r="R192" s="17"/>
      <c r="S192" s="199"/>
      <c r="T192" s="97"/>
    </row>
    <row r="193" spans="1:20">
      <c r="D193" s="79"/>
      <c r="E193" s="10"/>
      <c r="F193" s="121"/>
      <c r="G193" s="122"/>
      <c r="I193" s="197"/>
      <c r="J193" s="164"/>
      <c r="K193" s="165"/>
      <c r="L193" s="266"/>
      <c r="M193" s="266"/>
      <c r="O193" s="197"/>
      <c r="Q193" s="88"/>
      <c r="R193" s="17"/>
      <c r="S193" s="197"/>
      <c r="T193" s="97"/>
    </row>
    <row r="194" spans="1:20">
      <c r="A194" s="2">
        <v>1442</v>
      </c>
      <c r="B194" s="2">
        <v>610</v>
      </c>
      <c r="D194" s="79"/>
      <c r="E194" s="5" t="s">
        <v>13</v>
      </c>
      <c r="F194" s="37"/>
      <c r="G194" s="282">
        <f>SUM(F195:F196)</f>
        <v>46000</v>
      </c>
      <c r="I194" s="199"/>
      <c r="J194" s="164"/>
      <c r="K194" s="281">
        <f>SUM(J196)</f>
        <v>40000</v>
      </c>
      <c r="L194" s="268"/>
      <c r="M194" s="268"/>
      <c r="N194" s="213">
        <v>46000</v>
      </c>
      <c r="O194" s="199"/>
      <c r="P194" s="147">
        <v>45808.72</v>
      </c>
      <c r="Q194" s="90"/>
      <c r="R194" s="17"/>
      <c r="S194" s="199"/>
      <c r="T194" s="97"/>
    </row>
    <row r="195" spans="1:20">
      <c r="D195" s="79"/>
      <c r="E195" s="5" t="s">
        <v>473</v>
      </c>
      <c r="F195" s="47">
        <v>6000</v>
      </c>
      <c r="G195" s="43"/>
      <c r="I195" s="205"/>
      <c r="J195" s="170">
        <v>0</v>
      </c>
      <c r="K195" s="168"/>
      <c r="L195" s="268"/>
      <c r="M195" s="268"/>
      <c r="N195" s="214"/>
      <c r="O195" s="199"/>
      <c r="P195" s="148"/>
      <c r="Q195" s="90"/>
      <c r="R195" s="17"/>
      <c r="S195" s="199"/>
      <c r="T195" s="97"/>
    </row>
    <row r="196" spans="1:20">
      <c r="D196" s="79"/>
      <c r="E196" s="7" t="s">
        <v>421</v>
      </c>
      <c r="F196" s="46">
        <v>40000</v>
      </c>
      <c r="G196" s="43"/>
      <c r="I196" s="205"/>
      <c r="J196" s="169">
        <v>40000</v>
      </c>
      <c r="K196" s="168"/>
      <c r="L196" s="268"/>
      <c r="M196" s="268"/>
      <c r="N196" s="44"/>
      <c r="O196" s="199"/>
      <c r="P196" s="148"/>
      <c r="Q196" s="90"/>
      <c r="R196" s="17"/>
      <c r="S196" s="199"/>
      <c r="T196" s="97"/>
    </row>
    <row r="197" spans="1:20">
      <c r="D197" s="79"/>
      <c r="F197" s="37"/>
      <c r="G197" s="124"/>
      <c r="I197" s="197"/>
      <c r="J197" s="164"/>
      <c r="K197" s="165"/>
      <c r="L197" s="266"/>
      <c r="M197" s="266"/>
      <c r="O197" s="197"/>
      <c r="P197" s="148"/>
      <c r="Q197" s="88"/>
      <c r="R197" s="17"/>
      <c r="S197" s="197"/>
      <c r="T197" s="97"/>
    </row>
    <row r="198" spans="1:20">
      <c r="A198" s="2">
        <v>2122</v>
      </c>
      <c r="B198" s="2">
        <v>330</v>
      </c>
      <c r="D198" s="79"/>
      <c r="E198" s="5" t="s">
        <v>89</v>
      </c>
      <c r="F198" s="121"/>
      <c r="G198" s="282">
        <f>SUM(F199:F199)</f>
        <v>5000</v>
      </c>
      <c r="I198" s="199"/>
      <c r="J198" s="164"/>
      <c r="K198" s="281">
        <f>SUM(J199:J199)</f>
        <v>5000</v>
      </c>
      <c r="L198" s="268"/>
      <c r="M198" s="268"/>
      <c r="N198" s="51">
        <v>5000</v>
      </c>
      <c r="O198" s="199"/>
      <c r="P198" s="147">
        <v>0</v>
      </c>
      <c r="Q198" s="90"/>
      <c r="R198" s="17"/>
      <c r="S198" s="199"/>
      <c r="T198" s="97"/>
    </row>
    <row r="199" spans="1:20">
      <c r="D199" s="79"/>
      <c r="E199" s="7" t="s">
        <v>153</v>
      </c>
      <c r="F199" s="132">
        <v>5000</v>
      </c>
      <c r="G199" s="126"/>
      <c r="I199" s="199"/>
      <c r="J199" s="174">
        <v>5000</v>
      </c>
      <c r="K199" s="168"/>
      <c r="L199" s="268"/>
      <c r="M199" s="268"/>
      <c r="N199" s="44"/>
      <c r="O199" s="199"/>
      <c r="Q199" s="90"/>
      <c r="R199" s="17"/>
      <c r="S199" s="199"/>
      <c r="T199" s="97">
        <v>9</v>
      </c>
    </row>
    <row r="200" spans="1:20" ht="12" customHeight="1">
      <c r="D200" s="79"/>
      <c r="F200" s="121"/>
      <c r="G200" s="122"/>
      <c r="I200" s="197"/>
      <c r="J200" s="164"/>
      <c r="K200" s="165"/>
      <c r="L200" s="266"/>
      <c r="M200" s="266"/>
      <c r="O200" s="197"/>
      <c r="Q200" s="88"/>
      <c r="R200" s="17"/>
      <c r="S200" s="197"/>
      <c r="T200" s="97"/>
    </row>
    <row r="201" spans="1:20">
      <c r="A201" s="2">
        <v>2122</v>
      </c>
      <c r="B201" s="2">
        <v>550</v>
      </c>
      <c r="D201" s="79"/>
      <c r="E201" s="5" t="s">
        <v>475</v>
      </c>
      <c r="F201" s="37"/>
      <c r="G201" s="282">
        <f>SUM(F202:F202)</f>
        <v>14000</v>
      </c>
      <c r="I201" s="199"/>
      <c r="J201" s="164"/>
      <c r="K201" s="281">
        <f>SUM(J202:J202)</f>
        <v>14000</v>
      </c>
      <c r="L201" s="268"/>
      <c r="M201" s="268"/>
      <c r="N201" s="40">
        <v>14000</v>
      </c>
      <c r="O201" s="199"/>
      <c r="P201" s="147">
        <v>14624.33</v>
      </c>
      <c r="Q201" s="90"/>
      <c r="R201" s="17"/>
      <c r="S201" s="199"/>
      <c r="T201" s="97"/>
    </row>
    <row r="202" spans="1:20">
      <c r="D202" s="79"/>
      <c r="E202" s="218" t="s">
        <v>205</v>
      </c>
      <c r="F202" s="130">
        <v>14000</v>
      </c>
      <c r="G202" s="43"/>
      <c r="I202" s="199"/>
      <c r="J202" s="174">
        <v>14000</v>
      </c>
      <c r="K202" s="168"/>
      <c r="L202" s="268"/>
      <c r="M202" s="268"/>
      <c r="N202" s="44"/>
      <c r="O202" s="199"/>
      <c r="Q202" s="90"/>
      <c r="R202" s="17"/>
      <c r="S202" s="199"/>
      <c r="T202" s="97">
        <v>9</v>
      </c>
    </row>
    <row r="203" spans="1:20">
      <c r="D203" s="79"/>
      <c r="F203" s="37"/>
      <c r="G203" s="124"/>
      <c r="I203" s="197"/>
      <c r="J203" s="164"/>
      <c r="K203" s="165"/>
      <c r="L203" s="266"/>
      <c r="M203" s="266"/>
      <c r="O203" s="197"/>
      <c r="Q203" s="88"/>
      <c r="R203" s="17"/>
      <c r="S203" s="197"/>
      <c r="T203" s="97"/>
    </row>
    <row r="204" spans="1:20">
      <c r="A204" s="2">
        <v>2122</v>
      </c>
      <c r="B204" s="2">
        <v>580</v>
      </c>
      <c r="C204" s="2" t="s">
        <v>62</v>
      </c>
      <c r="D204" s="79"/>
      <c r="E204" s="5" t="s">
        <v>15</v>
      </c>
      <c r="F204" s="121"/>
      <c r="G204" s="282">
        <f>SUM(F205)</f>
        <v>500</v>
      </c>
      <c r="I204" s="199"/>
      <c r="J204" s="164"/>
      <c r="K204" s="281">
        <f>SUM(J205)</f>
        <v>500</v>
      </c>
      <c r="L204" s="268"/>
      <c r="M204" s="268"/>
      <c r="N204" s="40">
        <v>500</v>
      </c>
      <c r="O204" s="199"/>
      <c r="P204" s="147">
        <v>260.25</v>
      </c>
      <c r="Q204" s="90"/>
      <c r="R204" s="17"/>
      <c r="S204" s="199"/>
      <c r="T204" s="97"/>
    </row>
    <row r="205" spans="1:20">
      <c r="D205" s="79"/>
      <c r="E205" s="7" t="s">
        <v>229</v>
      </c>
      <c r="F205" s="123">
        <v>500</v>
      </c>
      <c r="G205" s="126"/>
      <c r="I205" s="199"/>
      <c r="J205" s="166">
        <v>500</v>
      </c>
      <c r="K205" s="168"/>
      <c r="L205" s="268"/>
      <c r="M205" s="268"/>
      <c r="N205" s="44"/>
      <c r="O205" s="199"/>
      <c r="P205" s="148"/>
      <c r="Q205" s="90"/>
      <c r="R205" s="17"/>
      <c r="S205" s="199"/>
      <c r="T205" s="97">
        <v>8</v>
      </c>
    </row>
    <row r="206" spans="1:20">
      <c r="D206" s="79"/>
      <c r="F206" s="121"/>
      <c r="G206" s="126"/>
      <c r="I206" s="199"/>
      <c r="J206" s="164"/>
      <c r="K206" s="168"/>
      <c r="L206" s="268"/>
      <c r="M206" s="268"/>
      <c r="N206" s="44"/>
      <c r="O206" s="199"/>
      <c r="P206" s="148"/>
      <c r="Q206" s="90"/>
      <c r="R206" s="17"/>
      <c r="S206" s="199"/>
      <c r="T206" s="97"/>
    </row>
    <row r="207" spans="1:20">
      <c r="A207" s="2">
        <v>2122</v>
      </c>
      <c r="B207" s="2">
        <v>580</v>
      </c>
      <c r="C207" s="50" t="s">
        <v>64</v>
      </c>
      <c r="D207" s="80"/>
      <c r="E207" s="5" t="s">
        <v>140</v>
      </c>
      <c r="F207" s="121"/>
      <c r="G207" s="282">
        <f>SUM(F208)</f>
        <v>750</v>
      </c>
      <c r="I207" s="199"/>
      <c r="J207" s="164"/>
      <c r="K207" s="281">
        <f>SUM(J208)</f>
        <v>750</v>
      </c>
      <c r="L207" s="268"/>
      <c r="M207" s="268"/>
      <c r="N207" s="40">
        <v>750</v>
      </c>
      <c r="O207" s="199"/>
      <c r="P207" s="147">
        <v>685.9</v>
      </c>
      <c r="Q207" s="90"/>
      <c r="R207" s="17"/>
      <c r="S207" s="199"/>
      <c r="T207" s="97"/>
    </row>
    <row r="208" spans="1:20">
      <c r="C208" s="50"/>
      <c r="D208" s="80"/>
      <c r="E208" s="6" t="s">
        <v>230</v>
      </c>
      <c r="F208" s="123">
        <v>750</v>
      </c>
      <c r="G208" s="126"/>
      <c r="I208" s="199"/>
      <c r="J208" s="166">
        <v>750</v>
      </c>
      <c r="K208" s="168"/>
      <c r="L208" s="268"/>
      <c r="M208" s="268"/>
      <c r="N208" s="44"/>
      <c r="O208" s="199"/>
      <c r="P208" s="148"/>
      <c r="Q208" s="90"/>
      <c r="R208" s="17"/>
      <c r="S208" s="199"/>
      <c r="T208" s="97">
        <v>8</v>
      </c>
    </row>
    <row r="209" spans="1:20">
      <c r="C209" s="50"/>
      <c r="D209" s="80"/>
      <c r="F209" s="121"/>
      <c r="G209" s="126"/>
      <c r="I209" s="199"/>
      <c r="J209" s="164"/>
      <c r="K209" s="168"/>
      <c r="L209" s="268"/>
      <c r="M209" s="268"/>
      <c r="N209" s="44"/>
      <c r="O209" s="199"/>
      <c r="P209" s="148"/>
      <c r="Q209" s="90"/>
      <c r="R209" s="17"/>
      <c r="S209" s="199"/>
      <c r="T209" s="97"/>
    </row>
    <row r="210" spans="1:20">
      <c r="A210" s="2">
        <v>2122</v>
      </c>
      <c r="B210" s="2">
        <v>580</v>
      </c>
      <c r="C210" s="54" t="s">
        <v>147</v>
      </c>
      <c r="D210" s="82"/>
      <c r="E210" s="5" t="s">
        <v>14</v>
      </c>
      <c r="F210" s="121"/>
      <c r="G210" s="282">
        <f>SUM(F211)</f>
        <v>2500</v>
      </c>
      <c r="I210" s="199"/>
      <c r="J210" s="164"/>
      <c r="K210" s="281">
        <f>SUM(J211)</f>
        <v>2500</v>
      </c>
      <c r="L210" s="268"/>
      <c r="M210" s="268"/>
      <c r="N210" s="212">
        <v>1000</v>
      </c>
      <c r="O210" s="199"/>
      <c r="P210" s="147">
        <v>861.88</v>
      </c>
      <c r="Q210" s="90"/>
      <c r="R210" s="17"/>
      <c r="S210" s="199"/>
      <c r="T210" s="97"/>
    </row>
    <row r="211" spans="1:20">
      <c r="C211" s="54"/>
      <c r="D211" s="82"/>
      <c r="E211" s="7" t="s">
        <v>231</v>
      </c>
      <c r="F211" s="123">
        <v>2500</v>
      </c>
      <c r="G211" s="126"/>
      <c r="I211" s="199"/>
      <c r="J211" s="166">
        <v>2500</v>
      </c>
      <c r="K211" s="168"/>
      <c r="L211" s="268"/>
      <c r="M211" s="268"/>
      <c r="N211" s="44"/>
      <c r="O211" s="199"/>
      <c r="P211" s="148"/>
      <c r="Q211" s="90"/>
      <c r="R211" s="17"/>
      <c r="S211" s="199"/>
      <c r="T211" s="97">
        <v>8</v>
      </c>
    </row>
    <row r="212" spans="1:20">
      <c r="D212" s="79"/>
      <c r="F212" s="121"/>
      <c r="G212" s="122"/>
      <c r="I212" s="197"/>
      <c r="J212" s="164"/>
      <c r="K212" s="165"/>
      <c r="L212" s="266"/>
      <c r="M212" s="266"/>
      <c r="O212" s="197"/>
      <c r="Q212" s="88"/>
      <c r="R212" s="17"/>
      <c r="S212" s="197"/>
      <c r="T212" s="97"/>
    </row>
    <row r="213" spans="1:20">
      <c r="A213" s="2">
        <v>2122</v>
      </c>
      <c r="B213" s="2">
        <v>580</v>
      </c>
      <c r="C213" s="54" t="s">
        <v>356</v>
      </c>
      <c r="D213" s="82"/>
      <c r="E213" s="5" t="s">
        <v>331</v>
      </c>
      <c r="F213" s="37"/>
      <c r="G213" s="282">
        <f>SUM(F214)</f>
        <v>400</v>
      </c>
      <c r="I213" s="199"/>
      <c r="J213" s="164"/>
      <c r="K213" s="281">
        <f>SUM(J214)</f>
        <v>400</v>
      </c>
      <c r="L213" s="268"/>
      <c r="M213" s="268"/>
      <c r="N213" s="40">
        <v>400</v>
      </c>
      <c r="O213" s="199"/>
      <c r="P213" s="147">
        <v>0</v>
      </c>
      <c r="Q213" s="90"/>
      <c r="R213" s="17"/>
      <c r="S213" s="199"/>
      <c r="T213" s="97"/>
    </row>
    <row r="214" spans="1:20">
      <c r="C214" s="54"/>
      <c r="D214" s="82"/>
      <c r="E214" s="7" t="s">
        <v>332</v>
      </c>
      <c r="F214" s="41">
        <v>400</v>
      </c>
      <c r="G214" s="43"/>
      <c r="I214" s="199"/>
      <c r="J214" s="166">
        <v>400</v>
      </c>
      <c r="K214" s="168"/>
      <c r="L214" s="268"/>
      <c r="M214" s="268"/>
      <c r="N214" s="44"/>
      <c r="O214" s="199"/>
      <c r="P214" s="148"/>
      <c r="Q214" s="90"/>
      <c r="R214" s="17"/>
      <c r="S214" s="199"/>
      <c r="T214" s="97">
        <v>8</v>
      </c>
    </row>
    <row r="215" spans="1:20">
      <c r="D215" s="79"/>
      <c r="F215" s="37"/>
      <c r="G215" s="124"/>
      <c r="I215" s="197"/>
      <c r="J215" s="164"/>
      <c r="K215" s="165"/>
      <c r="L215" s="266"/>
      <c r="M215" s="266"/>
      <c r="O215" s="197"/>
      <c r="Q215" s="88"/>
      <c r="R215" s="17"/>
      <c r="S215" s="197"/>
      <c r="T215" s="97"/>
    </row>
    <row r="216" spans="1:20">
      <c r="A216" s="2">
        <v>2122</v>
      </c>
      <c r="B216" s="2">
        <v>610</v>
      </c>
      <c r="C216" s="2" t="s">
        <v>62</v>
      </c>
      <c r="D216" s="79"/>
      <c r="E216" s="5" t="s">
        <v>16</v>
      </c>
      <c r="F216" s="121"/>
      <c r="G216" s="282">
        <f>SUM(F217:F219)</f>
        <v>4500</v>
      </c>
      <c r="I216" s="199"/>
      <c r="J216" s="164"/>
      <c r="K216" s="281">
        <f>SUM(J217:J219)</f>
        <v>4500</v>
      </c>
      <c r="L216" s="268">
        <v>1745</v>
      </c>
      <c r="M216" s="277">
        <f>L216/K216</f>
        <v>0.38777777777777778</v>
      </c>
      <c r="N216" s="40">
        <v>4500</v>
      </c>
      <c r="O216" s="199"/>
      <c r="P216" s="147">
        <f>4060.55-2.58</f>
        <v>4057.9700000000003</v>
      </c>
      <c r="Q216" s="90"/>
      <c r="R216" s="259">
        <f>P216/K216</f>
        <v>0.90177111111111119</v>
      </c>
      <c r="S216" s="199"/>
      <c r="T216" s="97"/>
    </row>
    <row r="217" spans="1:20">
      <c r="B217" s="2">
        <v>610</v>
      </c>
      <c r="D217" s="79"/>
      <c r="E217" s="7" t="s">
        <v>114</v>
      </c>
      <c r="F217" s="125">
        <v>3950</v>
      </c>
      <c r="G217" s="126"/>
      <c r="H217" s="216">
        <f>F217*$W$1</f>
        <v>395</v>
      </c>
      <c r="I217" s="199"/>
      <c r="J217" s="170">
        <v>3950</v>
      </c>
      <c r="K217" s="168"/>
      <c r="L217" s="268"/>
      <c r="M217" s="268"/>
      <c r="N217" s="44"/>
      <c r="O217" s="199"/>
      <c r="P217" s="148"/>
      <c r="Q217" s="90"/>
      <c r="R217" s="17"/>
      <c r="S217" s="199"/>
      <c r="T217" s="97">
        <v>8</v>
      </c>
    </row>
    <row r="218" spans="1:20">
      <c r="D218" s="79"/>
      <c r="E218" s="7" t="s">
        <v>232</v>
      </c>
      <c r="F218" s="127">
        <v>150</v>
      </c>
      <c r="G218" s="126"/>
      <c r="I218" s="199"/>
      <c r="J218" s="172">
        <v>150</v>
      </c>
      <c r="K218" s="168"/>
      <c r="L218" s="268"/>
      <c r="M218" s="268"/>
      <c r="N218" s="44"/>
      <c r="O218" s="199"/>
      <c r="P218" s="148"/>
      <c r="Q218" s="90"/>
      <c r="R218" s="17"/>
      <c r="S218" s="199"/>
      <c r="T218" s="97">
        <v>1</v>
      </c>
    </row>
    <row r="219" spans="1:20">
      <c r="D219" s="79"/>
      <c r="E219" s="7" t="s">
        <v>330</v>
      </c>
      <c r="F219" s="128">
        <v>400</v>
      </c>
      <c r="G219" s="126"/>
      <c r="I219" s="199"/>
      <c r="J219" s="169">
        <v>400</v>
      </c>
      <c r="K219" s="168"/>
      <c r="L219" s="268"/>
      <c r="M219" s="268"/>
      <c r="N219" s="44"/>
      <c r="O219" s="199"/>
      <c r="P219" s="148"/>
      <c r="Q219" s="90"/>
      <c r="R219" s="17"/>
      <c r="S219" s="199"/>
      <c r="T219" s="97">
        <v>1</v>
      </c>
    </row>
    <row r="220" spans="1:20">
      <c r="D220" s="79"/>
      <c r="F220" s="121"/>
      <c r="G220" s="126"/>
      <c r="I220" s="199"/>
      <c r="J220" s="164"/>
      <c r="K220" s="168"/>
      <c r="L220" s="268"/>
      <c r="M220" s="268"/>
      <c r="N220" s="44"/>
      <c r="O220" s="199"/>
      <c r="P220" s="148"/>
      <c r="Q220" s="90"/>
      <c r="R220" s="17"/>
      <c r="S220" s="199"/>
      <c r="T220" s="97"/>
    </row>
    <row r="221" spans="1:20">
      <c r="A221" s="2">
        <v>2122</v>
      </c>
      <c r="B221" s="2">
        <v>610</v>
      </c>
      <c r="C221" s="2" t="s">
        <v>63</v>
      </c>
      <c r="D221" s="79"/>
      <c r="E221" s="5" t="s">
        <v>18</v>
      </c>
      <c r="F221" s="121"/>
      <c r="G221" s="282">
        <f>SUM(F222)</f>
        <v>1000</v>
      </c>
      <c r="I221" s="199"/>
      <c r="J221" s="164"/>
      <c r="K221" s="281">
        <f>SUM(J222)</f>
        <v>1000</v>
      </c>
      <c r="L221" s="268"/>
      <c r="M221" s="268"/>
      <c r="N221" s="40">
        <v>1000</v>
      </c>
      <c r="O221" s="199"/>
      <c r="P221" s="147">
        <v>756</v>
      </c>
      <c r="Q221" s="90"/>
      <c r="R221" s="17"/>
      <c r="S221" s="199"/>
      <c r="T221" s="97"/>
    </row>
    <row r="222" spans="1:20">
      <c r="D222" s="79"/>
      <c r="E222" s="7" t="s">
        <v>382</v>
      </c>
      <c r="F222" s="123">
        <v>1000</v>
      </c>
      <c r="G222" s="126"/>
      <c r="I222" s="199"/>
      <c r="J222" s="166">
        <v>1000</v>
      </c>
      <c r="K222" s="168"/>
      <c r="L222" s="268"/>
      <c r="M222" s="268"/>
      <c r="N222" s="44"/>
      <c r="O222" s="199"/>
      <c r="P222" s="148"/>
      <c r="Q222" s="90"/>
      <c r="R222" s="17"/>
      <c r="S222" s="199"/>
      <c r="T222" s="97">
        <v>9</v>
      </c>
    </row>
    <row r="223" spans="1:20">
      <c r="D223" s="79"/>
      <c r="F223" s="121"/>
      <c r="G223" s="126"/>
      <c r="I223" s="199"/>
      <c r="J223" s="164"/>
      <c r="K223" s="168"/>
      <c r="L223" s="268"/>
      <c r="M223" s="268"/>
      <c r="N223" s="44"/>
      <c r="O223" s="199"/>
      <c r="P223" s="148"/>
      <c r="Q223" s="90"/>
      <c r="R223" s="17"/>
      <c r="S223" s="199"/>
      <c r="T223" s="97"/>
    </row>
    <row r="224" spans="1:20">
      <c r="A224" s="2">
        <v>2122</v>
      </c>
      <c r="B224" s="2">
        <v>610</v>
      </c>
      <c r="C224" s="2" t="s">
        <v>64</v>
      </c>
      <c r="D224" s="79"/>
      <c r="E224" s="5" t="s">
        <v>141</v>
      </c>
      <c r="F224" s="121"/>
      <c r="G224" s="282">
        <f>SUM(F225:F226)</f>
        <v>4400</v>
      </c>
      <c r="I224" s="199"/>
      <c r="J224" s="164"/>
      <c r="K224" s="281">
        <f>SUM(J225:J226)</f>
        <v>5000</v>
      </c>
      <c r="L224" s="268">
        <v>2246</v>
      </c>
      <c r="M224" s="277">
        <f>L224/K224</f>
        <v>0.44919999999999999</v>
      </c>
      <c r="N224" s="40">
        <v>5000</v>
      </c>
      <c r="O224" s="199"/>
      <c r="P224" s="147">
        <v>7203.09</v>
      </c>
      <c r="Q224" s="90"/>
      <c r="R224" s="259">
        <v>1</v>
      </c>
      <c r="S224" s="199"/>
      <c r="T224" s="262">
        <v>144</v>
      </c>
    </row>
    <row r="225" spans="1:22">
      <c r="B225" s="2">
        <v>610</v>
      </c>
      <c r="D225" s="79"/>
      <c r="E225" s="219" t="s">
        <v>321</v>
      </c>
      <c r="F225" s="125">
        <v>600</v>
      </c>
      <c r="G225" s="126"/>
      <c r="H225" s="216">
        <v>600</v>
      </c>
      <c r="I225" s="205"/>
      <c r="J225" s="170">
        <v>1200</v>
      </c>
      <c r="K225" s="168"/>
      <c r="L225" s="268"/>
      <c r="M225" s="268"/>
      <c r="N225" s="44"/>
      <c r="O225" s="199"/>
      <c r="P225" s="148"/>
      <c r="Q225" s="90"/>
      <c r="R225" s="17"/>
      <c r="S225" s="199"/>
      <c r="T225" s="97">
        <v>9</v>
      </c>
    </row>
    <row r="226" spans="1:22">
      <c r="B226" s="2">
        <v>610</v>
      </c>
      <c r="D226" s="79"/>
      <c r="E226" s="7" t="s">
        <v>233</v>
      </c>
      <c r="F226" s="128">
        <v>3800</v>
      </c>
      <c r="G226" s="126"/>
      <c r="H226" s="216">
        <f>F226*$W$1</f>
        <v>380</v>
      </c>
      <c r="I226" s="205"/>
      <c r="J226" s="169">
        <v>3800</v>
      </c>
      <c r="K226" s="168"/>
      <c r="L226" s="268"/>
      <c r="M226" s="268"/>
      <c r="N226" s="44"/>
      <c r="O226" s="199"/>
      <c r="P226" s="148"/>
      <c r="Q226" s="90"/>
      <c r="R226" s="17"/>
      <c r="S226" s="199"/>
      <c r="T226" s="97">
        <v>9</v>
      </c>
    </row>
    <row r="227" spans="1:22">
      <c r="D227" s="79"/>
      <c r="F227" s="121"/>
      <c r="G227" s="126"/>
      <c r="I227" s="199"/>
      <c r="J227" s="164"/>
      <c r="K227" s="168"/>
      <c r="L227" s="268"/>
      <c r="M227" s="268"/>
      <c r="N227" s="44"/>
      <c r="O227" s="199"/>
      <c r="P227" s="148"/>
      <c r="Q227" s="90"/>
      <c r="R227" s="17"/>
      <c r="S227" s="199"/>
      <c r="T227" s="97"/>
    </row>
    <row r="228" spans="1:22">
      <c r="A228" s="2">
        <v>2122</v>
      </c>
      <c r="B228" s="2">
        <v>610</v>
      </c>
      <c r="C228" s="2" t="s">
        <v>75</v>
      </c>
      <c r="D228" s="79"/>
      <c r="E228" s="5" t="s">
        <v>470</v>
      </c>
      <c r="F228" s="121"/>
      <c r="G228" s="282">
        <f>SUM(F229:F230)</f>
        <v>3500</v>
      </c>
      <c r="I228" s="199"/>
      <c r="J228" s="164"/>
      <c r="K228" s="281">
        <f>SUM(J229:J230)</f>
        <v>3500</v>
      </c>
      <c r="L228" s="268">
        <v>739</v>
      </c>
      <c r="M228" s="277">
        <f>L228/K228</f>
        <v>0.21114285714285713</v>
      </c>
      <c r="N228" s="40">
        <v>3500</v>
      </c>
      <c r="O228" s="199"/>
      <c r="P228" s="147">
        <v>2866.91</v>
      </c>
      <c r="Q228" s="90"/>
      <c r="R228" s="259">
        <f>P228/K228</f>
        <v>0.81911714285714277</v>
      </c>
      <c r="S228" s="199"/>
      <c r="T228" s="97"/>
    </row>
    <row r="229" spans="1:22">
      <c r="B229" s="2">
        <v>610</v>
      </c>
      <c r="D229" s="79"/>
      <c r="E229" s="7" t="s">
        <v>169</v>
      </c>
      <c r="F229" s="125">
        <v>3500</v>
      </c>
      <c r="G229" s="126"/>
      <c r="H229" s="216">
        <f>F229*$W$1</f>
        <v>350</v>
      </c>
      <c r="I229" s="199"/>
      <c r="J229" s="170">
        <v>3500</v>
      </c>
      <c r="K229" s="168"/>
      <c r="L229" s="268"/>
      <c r="M229" s="268"/>
      <c r="N229" s="44"/>
      <c r="O229" s="199"/>
      <c r="P229" s="148"/>
      <c r="Q229" s="90"/>
      <c r="R229" s="17"/>
      <c r="S229" s="199"/>
      <c r="T229" s="97">
        <v>8</v>
      </c>
    </row>
    <row r="230" spans="1:22">
      <c r="D230" s="79"/>
      <c r="E230" s="7" t="s">
        <v>163</v>
      </c>
      <c r="F230" s="128">
        <v>0</v>
      </c>
      <c r="G230" s="126"/>
      <c r="I230" s="199"/>
      <c r="J230" s="169">
        <v>0</v>
      </c>
      <c r="K230" s="168"/>
      <c r="L230" s="268"/>
      <c r="M230" s="268"/>
      <c r="N230" s="44"/>
      <c r="O230" s="199"/>
      <c r="P230" s="148"/>
      <c r="Q230" s="90"/>
      <c r="R230" s="17"/>
      <c r="S230" s="199"/>
      <c r="T230" s="97">
        <v>8</v>
      </c>
    </row>
    <row r="231" spans="1:22">
      <c r="D231" s="79"/>
      <c r="F231" s="133"/>
      <c r="G231" s="126"/>
      <c r="I231" s="199"/>
      <c r="J231" s="171"/>
      <c r="K231" s="168"/>
      <c r="L231" s="268"/>
      <c r="M231" s="268"/>
      <c r="N231" s="44"/>
      <c r="O231" s="199"/>
      <c r="P231" s="148"/>
      <c r="Q231" s="90"/>
      <c r="R231" s="17"/>
      <c r="S231" s="199"/>
      <c r="T231" s="97"/>
    </row>
    <row r="232" spans="1:22">
      <c r="A232" s="2">
        <v>2122</v>
      </c>
      <c r="B232" s="2">
        <v>610</v>
      </c>
      <c r="C232" s="54" t="s">
        <v>147</v>
      </c>
      <c r="D232" s="82"/>
      <c r="E232" s="5" t="s">
        <v>17</v>
      </c>
      <c r="F232" s="121"/>
      <c r="G232" s="282">
        <f>SUM(F233:F240)</f>
        <v>7550</v>
      </c>
      <c r="I232" s="199"/>
      <c r="J232" s="164"/>
      <c r="K232" s="281">
        <f>SUM(J233:J240)</f>
        <v>7550</v>
      </c>
      <c r="L232" s="268">
        <v>1238</v>
      </c>
      <c r="M232" s="277">
        <f>L232/K232</f>
        <v>0.16397350993377482</v>
      </c>
      <c r="N232" s="212">
        <v>6500</v>
      </c>
      <c r="O232" s="199"/>
      <c r="P232" s="147">
        <v>5571.17</v>
      </c>
      <c r="Q232" s="90"/>
      <c r="R232" s="259">
        <f>P232/K232</f>
        <v>0.73790331125827813</v>
      </c>
      <c r="S232" s="199"/>
      <c r="T232" s="97"/>
    </row>
    <row r="233" spans="1:22">
      <c r="D233" s="79"/>
      <c r="E233" s="13" t="s">
        <v>297</v>
      </c>
      <c r="F233" s="125">
        <v>200</v>
      </c>
      <c r="G233" s="31"/>
      <c r="I233" s="199"/>
      <c r="J233" s="170">
        <v>200</v>
      </c>
      <c r="K233" s="163"/>
      <c r="L233" s="267"/>
      <c r="M233" s="267"/>
      <c r="N233" s="44"/>
      <c r="O233" s="199"/>
      <c r="Q233" s="90"/>
      <c r="R233" s="17"/>
      <c r="S233" s="199"/>
      <c r="T233" s="97">
        <v>8</v>
      </c>
    </row>
    <row r="234" spans="1:22">
      <c r="B234" s="2">
        <v>610</v>
      </c>
      <c r="D234" s="79"/>
      <c r="E234" s="13" t="s">
        <v>206</v>
      </c>
      <c r="F234" s="45">
        <v>700</v>
      </c>
      <c r="G234" s="43"/>
      <c r="H234" s="216">
        <f>F234*$W$1</f>
        <v>70</v>
      </c>
      <c r="I234" s="199"/>
      <c r="J234" s="172">
        <v>700</v>
      </c>
      <c r="K234" s="168"/>
      <c r="L234" s="268"/>
      <c r="M234" s="268"/>
      <c r="N234" s="44"/>
      <c r="O234" s="199"/>
      <c r="Q234" s="90"/>
      <c r="R234" s="17"/>
      <c r="S234" s="199"/>
      <c r="T234" s="97">
        <v>8</v>
      </c>
      <c r="V234" s="5">
        <f>SUM(H217:H234)</f>
        <v>1795</v>
      </c>
    </row>
    <row r="235" spans="1:22">
      <c r="D235" s="79"/>
      <c r="E235" s="13" t="s">
        <v>207</v>
      </c>
      <c r="F235" s="45">
        <v>200</v>
      </c>
      <c r="G235" s="43"/>
      <c r="I235" s="199"/>
      <c r="J235" s="172">
        <v>200</v>
      </c>
      <c r="K235" s="168"/>
      <c r="L235" s="268"/>
      <c r="M235" s="268"/>
      <c r="N235" s="44"/>
      <c r="O235" s="199"/>
      <c r="Q235" s="90"/>
      <c r="R235" s="17"/>
      <c r="S235" s="199"/>
      <c r="T235" s="97">
        <v>8</v>
      </c>
    </row>
    <row r="236" spans="1:22">
      <c r="D236" s="79"/>
      <c r="E236" s="13" t="s">
        <v>208</v>
      </c>
      <c r="F236" s="45">
        <v>250</v>
      </c>
      <c r="G236" s="43"/>
      <c r="I236" s="199"/>
      <c r="J236" s="172">
        <v>250</v>
      </c>
      <c r="K236" s="168"/>
      <c r="L236" s="268"/>
      <c r="M236" s="268"/>
      <c r="N236" s="44"/>
      <c r="O236" s="199"/>
      <c r="Q236" s="90"/>
      <c r="R236" s="17"/>
      <c r="S236" s="199"/>
      <c r="T236" s="97">
        <v>8</v>
      </c>
    </row>
    <row r="237" spans="1:22">
      <c r="D237" s="79"/>
      <c r="E237" s="13" t="s">
        <v>340</v>
      </c>
      <c r="F237" s="45">
        <v>250</v>
      </c>
      <c r="G237" s="43"/>
      <c r="I237" s="199"/>
      <c r="J237" s="172">
        <v>250</v>
      </c>
      <c r="K237" s="168"/>
      <c r="L237" s="268"/>
      <c r="M237" s="268"/>
      <c r="N237" s="44"/>
      <c r="O237" s="199"/>
      <c r="Q237" s="90"/>
      <c r="R237" s="17"/>
      <c r="S237" s="199"/>
      <c r="T237" s="97">
        <v>8</v>
      </c>
    </row>
    <row r="238" spans="1:22">
      <c r="D238" s="79"/>
      <c r="E238" s="13" t="s">
        <v>322</v>
      </c>
      <c r="F238" s="45">
        <v>1250</v>
      </c>
      <c r="G238" s="43"/>
      <c r="I238" s="199"/>
      <c r="J238" s="172">
        <v>1250</v>
      </c>
      <c r="K238" s="168"/>
      <c r="L238" s="268"/>
      <c r="M238" s="268"/>
      <c r="N238" s="44"/>
      <c r="O238" s="199"/>
      <c r="Q238" s="90"/>
      <c r="R238" s="17"/>
      <c r="S238" s="199"/>
      <c r="T238" s="97">
        <v>8</v>
      </c>
    </row>
    <row r="239" spans="1:22">
      <c r="D239" s="79"/>
      <c r="E239" s="13" t="s">
        <v>209</v>
      </c>
      <c r="F239" s="45">
        <v>2200</v>
      </c>
      <c r="G239" s="43"/>
      <c r="I239" s="199"/>
      <c r="J239" s="172">
        <v>2200</v>
      </c>
      <c r="K239" s="168"/>
      <c r="L239" s="268"/>
      <c r="M239" s="268"/>
      <c r="N239" s="44"/>
      <c r="O239" s="199"/>
      <c r="P239" s="148"/>
      <c r="Q239" s="90"/>
      <c r="R239" s="17"/>
      <c r="S239" s="199"/>
      <c r="T239" s="97">
        <v>8</v>
      </c>
    </row>
    <row r="240" spans="1:22">
      <c r="D240" s="79"/>
      <c r="E240" s="13" t="s">
        <v>210</v>
      </c>
      <c r="F240" s="46">
        <v>2500</v>
      </c>
      <c r="G240" s="124"/>
      <c r="I240" s="197"/>
      <c r="J240" s="169">
        <v>2500</v>
      </c>
      <c r="K240" s="165"/>
      <c r="L240" s="266"/>
      <c r="M240" s="266"/>
      <c r="O240" s="197"/>
      <c r="Q240" s="88"/>
      <c r="R240" s="17"/>
      <c r="S240" s="197"/>
      <c r="T240" s="97">
        <v>8</v>
      </c>
    </row>
    <row r="241" spans="1:20">
      <c r="D241" s="79"/>
      <c r="E241" s="55"/>
      <c r="F241" s="121"/>
      <c r="G241" s="122"/>
      <c r="I241" s="197"/>
      <c r="J241" s="164"/>
      <c r="K241" s="165"/>
      <c r="L241" s="266"/>
      <c r="M241" s="266"/>
      <c r="O241" s="197"/>
      <c r="Q241" s="88"/>
      <c r="R241" s="17"/>
      <c r="S241" s="197"/>
      <c r="T241" s="97"/>
    </row>
    <row r="242" spans="1:20">
      <c r="A242" s="2">
        <v>2260</v>
      </c>
      <c r="B242" s="2">
        <v>330</v>
      </c>
      <c r="C242" s="2">
        <v>0</v>
      </c>
      <c r="D242" s="79"/>
      <c r="E242" s="5" t="s">
        <v>173</v>
      </c>
      <c r="F242" s="43"/>
      <c r="G242" s="282">
        <f>SUM(F243:F250)</f>
        <v>793</v>
      </c>
      <c r="I242" s="199"/>
      <c r="J242" s="168"/>
      <c r="K242" s="281">
        <f>SUM(J243:J250)</f>
        <v>1550</v>
      </c>
      <c r="L242" s="268"/>
      <c r="M242" s="268"/>
      <c r="N242" s="40">
        <v>3500</v>
      </c>
      <c r="O242" s="199"/>
      <c r="P242" s="147">
        <v>464</v>
      </c>
      <c r="Q242" s="90"/>
      <c r="R242" s="17"/>
      <c r="S242" s="199"/>
      <c r="T242" s="97"/>
    </row>
    <row r="243" spans="1:20">
      <c r="D243" s="79"/>
      <c r="E243" s="11" t="s">
        <v>395</v>
      </c>
      <c r="F243" s="155"/>
      <c r="G243" s="43"/>
      <c r="I243" s="199"/>
      <c r="J243" s="170">
        <v>2100</v>
      </c>
      <c r="K243" s="168"/>
      <c r="L243" s="268"/>
      <c r="M243" s="268"/>
      <c r="N243" s="44"/>
      <c r="O243" s="199"/>
      <c r="P243" s="148"/>
      <c r="Q243" s="90"/>
      <c r="R243" s="17"/>
      <c r="S243" s="199"/>
      <c r="T243" s="97">
        <v>5</v>
      </c>
    </row>
    <row r="244" spans="1:20">
      <c r="D244" s="79"/>
      <c r="E244" s="11" t="s">
        <v>396</v>
      </c>
      <c r="F244" s="45"/>
      <c r="G244" s="43"/>
      <c r="I244" s="199"/>
      <c r="J244" s="172">
        <v>285</v>
      </c>
      <c r="K244" s="168"/>
      <c r="L244" s="268"/>
      <c r="M244" s="268"/>
      <c r="N244" s="44"/>
      <c r="O244" s="199"/>
      <c r="P244" s="148"/>
      <c r="Q244" s="90"/>
      <c r="R244" s="17"/>
      <c r="S244" s="199"/>
      <c r="T244" s="97">
        <v>5</v>
      </c>
    </row>
    <row r="245" spans="1:20">
      <c r="D245" s="79"/>
      <c r="E245" s="11" t="s">
        <v>397</v>
      </c>
      <c r="F245" s="45">
        <v>300</v>
      </c>
      <c r="G245" s="43"/>
      <c r="I245" s="199"/>
      <c r="J245" s="172">
        <v>300</v>
      </c>
      <c r="K245" s="168"/>
      <c r="L245" s="268"/>
      <c r="M245" s="268"/>
      <c r="N245" s="44"/>
      <c r="O245" s="199"/>
      <c r="P245" s="148"/>
      <c r="Q245" s="90"/>
      <c r="R245" s="17"/>
      <c r="S245" s="199"/>
      <c r="T245" s="97">
        <v>5</v>
      </c>
    </row>
    <row r="246" spans="1:20">
      <c r="D246" s="79"/>
      <c r="E246" s="11" t="s">
        <v>398</v>
      </c>
      <c r="F246" s="45"/>
      <c r="G246" s="43"/>
      <c r="I246" s="199"/>
      <c r="J246" s="172">
        <v>235</v>
      </c>
      <c r="K246" s="168"/>
      <c r="L246" s="268"/>
      <c r="M246" s="268"/>
      <c r="N246" s="44"/>
      <c r="O246" s="199"/>
      <c r="P246" s="148"/>
      <c r="Q246" s="90"/>
      <c r="R246" s="17"/>
      <c r="S246" s="199"/>
      <c r="T246" s="97">
        <v>5</v>
      </c>
    </row>
    <row r="247" spans="1:20">
      <c r="D247" s="79"/>
      <c r="E247" s="11" t="s">
        <v>399</v>
      </c>
      <c r="F247" s="45"/>
      <c r="G247" s="43"/>
      <c r="I247" s="199"/>
      <c r="J247" s="172">
        <v>235</v>
      </c>
      <c r="K247" s="168"/>
      <c r="L247" s="268"/>
      <c r="M247" s="268"/>
      <c r="N247" s="44"/>
      <c r="O247" s="199"/>
      <c r="P247" s="148"/>
      <c r="Q247" s="90"/>
      <c r="R247" s="17"/>
      <c r="S247" s="199"/>
      <c r="T247" s="97">
        <v>5</v>
      </c>
    </row>
    <row r="248" spans="1:20">
      <c r="D248" s="79"/>
      <c r="E248" s="11" t="s">
        <v>400</v>
      </c>
      <c r="F248" s="45">
        <v>350</v>
      </c>
      <c r="G248" s="43"/>
      <c r="I248" s="199"/>
      <c r="J248" s="172">
        <v>350</v>
      </c>
      <c r="K248" s="168"/>
      <c r="L248" s="268"/>
      <c r="M248" s="268"/>
      <c r="N248" s="44"/>
      <c r="O248" s="199"/>
      <c r="P248" s="148"/>
      <c r="Q248" s="90"/>
      <c r="R248" s="17"/>
      <c r="S248" s="199"/>
      <c r="T248" s="97">
        <v>5</v>
      </c>
    </row>
    <row r="249" spans="1:20">
      <c r="D249" s="79"/>
      <c r="E249" s="11" t="s">
        <v>449</v>
      </c>
      <c r="F249" s="45">
        <v>143</v>
      </c>
      <c r="G249" s="43"/>
      <c r="I249" s="199"/>
      <c r="J249" s="172"/>
      <c r="K249" s="168"/>
      <c r="L249" s="268"/>
      <c r="M249" s="268"/>
      <c r="N249" s="44"/>
      <c r="O249" s="199"/>
      <c r="P249" s="148"/>
      <c r="Q249" s="90"/>
      <c r="R249" s="17"/>
      <c r="S249" s="199"/>
      <c r="T249" s="97"/>
    </row>
    <row r="250" spans="1:20">
      <c r="D250" s="79"/>
      <c r="E250" s="11" t="s">
        <v>401</v>
      </c>
      <c r="F250" s="156"/>
      <c r="G250" s="43"/>
      <c r="I250" s="199"/>
      <c r="J250" s="169">
        <v>-1955</v>
      </c>
      <c r="K250" s="168"/>
      <c r="L250" s="268"/>
      <c r="M250" s="268"/>
      <c r="N250" s="44"/>
      <c r="O250" s="199"/>
      <c r="P250" s="148"/>
      <c r="Q250" s="90"/>
      <c r="R250" s="17"/>
      <c r="S250" s="199"/>
      <c r="T250" s="97"/>
    </row>
    <row r="251" spans="1:20">
      <c r="D251" s="79"/>
      <c r="F251" s="37"/>
      <c r="G251" s="124"/>
      <c r="I251" s="197"/>
      <c r="J251" s="164"/>
      <c r="K251" s="165"/>
      <c r="L251" s="266"/>
      <c r="M251" s="266"/>
      <c r="O251" s="197"/>
      <c r="Q251" s="88"/>
      <c r="R251" s="17"/>
      <c r="S251" s="197"/>
      <c r="T251" s="97"/>
    </row>
    <row r="252" spans="1:20">
      <c r="A252" s="2">
        <v>2260</v>
      </c>
      <c r="B252" s="2">
        <v>580</v>
      </c>
      <c r="D252" s="79"/>
      <c r="E252" s="5" t="s">
        <v>84</v>
      </c>
      <c r="F252" s="131"/>
      <c r="G252" s="282">
        <f>SUM(F253:F253)</f>
        <v>400</v>
      </c>
      <c r="I252" s="199"/>
      <c r="J252" s="173"/>
      <c r="K252" s="281">
        <f>SUM(J253:J253)</f>
        <v>400</v>
      </c>
      <c r="L252" s="268"/>
      <c r="M252" s="268"/>
      <c r="N252" s="40">
        <v>400</v>
      </c>
      <c r="O252" s="199"/>
      <c r="P252" s="147">
        <v>600.88</v>
      </c>
      <c r="Q252" s="90"/>
      <c r="R252" s="17"/>
      <c r="S252" s="199"/>
      <c r="T252" s="97"/>
    </row>
    <row r="253" spans="1:20">
      <c r="D253" s="79"/>
      <c r="E253" s="7" t="s">
        <v>91</v>
      </c>
      <c r="F253" s="123">
        <v>400</v>
      </c>
      <c r="G253" s="126"/>
      <c r="I253" s="199"/>
      <c r="J253" s="166">
        <v>400</v>
      </c>
      <c r="K253" s="168"/>
      <c r="L253" s="268"/>
      <c r="M253" s="268"/>
      <c r="N253" s="44"/>
      <c r="O253" s="199"/>
      <c r="Q253" s="90"/>
      <c r="R253" s="17"/>
      <c r="S253" s="199"/>
      <c r="T253" s="97">
        <v>6</v>
      </c>
    </row>
    <row r="254" spans="1:20">
      <c r="D254" s="79"/>
      <c r="E254" s="10"/>
      <c r="F254" s="121"/>
      <c r="G254" s="122"/>
      <c r="I254" s="197"/>
      <c r="J254" s="164"/>
      <c r="K254" s="165"/>
      <c r="L254" s="266"/>
      <c r="M254" s="266"/>
      <c r="O254" s="197"/>
      <c r="Q254" s="88"/>
      <c r="R254" s="17"/>
      <c r="S254" s="197"/>
      <c r="T254" s="97"/>
    </row>
    <row r="255" spans="1:20">
      <c r="A255" s="2">
        <v>2260</v>
      </c>
      <c r="B255" s="2">
        <v>610</v>
      </c>
      <c r="D255" s="79"/>
      <c r="E255" s="5" t="s">
        <v>19</v>
      </c>
      <c r="F255" s="37"/>
      <c r="G255" s="282">
        <f>SUM(F256:F258)</f>
        <v>3400</v>
      </c>
      <c r="I255" s="199"/>
      <c r="J255" s="164"/>
      <c r="K255" s="281">
        <f>SUM(J256:J258)</f>
        <v>4200</v>
      </c>
      <c r="L255" s="268">
        <v>2665</v>
      </c>
      <c r="M255" s="277">
        <f>L255/K255</f>
        <v>0.63452380952380949</v>
      </c>
      <c r="N255" s="40">
        <v>4200</v>
      </c>
      <c r="O255" s="199"/>
      <c r="P255" s="147">
        <v>3687.84</v>
      </c>
      <c r="Q255" s="90"/>
      <c r="R255" s="259">
        <f>P255/K255</f>
        <v>0.87805714285714287</v>
      </c>
      <c r="S255" s="199"/>
      <c r="T255" s="97"/>
    </row>
    <row r="256" spans="1:20">
      <c r="B256" s="2">
        <v>610</v>
      </c>
      <c r="D256" s="79"/>
      <c r="E256" s="7" t="s">
        <v>334</v>
      </c>
      <c r="F256" s="47">
        <v>1200</v>
      </c>
      <c r="G256" s="43"/>
      <c r="H256" s="216">
        <f>F256*$W$1</f>
        <v>120</v>
      </c>
      <c r="I256" s="199"/>
      <c r="J256" s="170">
        <v>1200</v>
      </c>
      <c r="K256" s="168"/>
      <c r="L256" s="268"/>
      <c r="M256" s="268"/>
      <c r="N256" s="44"/>
      <c r="O256" s="199"/>
      <c r="P256" s="148"/>
      <c r="Q256" s="90"/>
      <c r="R256" s="17"/>
      <c r="S256" s="199"/>
      <c r="T256" s="97">
        <v>6</v>
      </c>
    </row>
    <row r="257" spans="1:20">
      <c r="D257" s="79"/>
      <c r="E257" s="7" t="s">
        <v>335</v>
      </c>
      <c r="F257" s="45">
        <v>2000</v>
      </c>
      <c r="G257" s="43"/>
      <c r="I257" s="199"/>
      <c r="J257" s="172">
        <v>2000</v>
      </c>
      <c r="K257" s="168"/>
      <c r="L257" s="268"/>
      <c r="M257" s="268"/>
      <c r="N257" s="44"/>
      <c r="O257" s="199"/>
      <c r="P257" s="148"/>
      <c r="Q257" s="90"/>
      <c r="R257" s="17"/>
      <c r="S257" s="199"/>
      <c r="T257" s="97">
        <v>6</v>
      </c>
    </row>
    <row r="258" spans="1:20">
      <c r="D258" s="79"/>
      <c r="E258" s="7" t="s">
        <v>404</v>
      </c>
      <c r="F258" s="46">
        <v>200</v>
      </c>
      <c r="G258" s="43"/>
      <c r="I258" s="199"/>
      <c r="J258" s="169">
        <v>1000</v>
      </c>
      <c r="K258" s="168"/>
      <c r="L258" s="268"/>
      <c r="M258" s="268"/>
      <c r="N258" s="44"/>
      <c r="O258" s="199"/>
      <c r="P258" s="148"/>
      <c r="Q258" s="90"/>
      <c r="R258" s="17"/>
      <c r="S258" s="199"/>
      <c r="T258" s="97">
        <v>6</v>
      </c>
    </row>
    <row r="259" spans="1:20">
      <c r="D259" s="79"/>
      <c r="F259" s="37"/>
      <c r="G259" s="124"/>
      <c r="I259" s="197"/>
      <c r="J259" s="164"/>
      <c r="K259" s="165"/>
      <c r="L259" s="266"/>
      <c r="M259" s="266"/>
      <c r="O259" s="197"/>
      <c r="Q259" s="88"/>
      <c r="R259" s="17"/>
      <c r="S259" s="197"/>
      <c r="T259" s="97"/>
    </row>
    <row r="260" spans="1:20">
      <c r="A260" s="2">
        <v>2271</v>
      </c>
      <c r="B260" s="2">
        <v>330</v>
      </c>
      <c r="D260" s="79"/>
      <c r="E260" s="5" t="s">
        <v>36</v>
      </c>
      <c r="F260" s="37"/>
      <c r="G260" s="282">
        <f>SUM(F261:F264)</f>
        <v>500</v>
      </c>
      <c r="I260" s="199"/>
      <c r="J260" s="164"/>
      <c r="K260" s="281">
        <f>SUM(J261:J264)</f>
        <v>1500</v>
      </c>
      <c r="L260" s="268"/>
      <c r="M260" s="268"/>
      <c r="N260" s="40">
        <v>1500</v>
      </c>
      <c r="O260" s="199"/>
      <c r="P260" s="147">
        <v>0</v>
      </c>
      <c r="Q260" s="90"/>
      <c r="R260" s="17"/>
      <c r="S260" s="199"/>
      <c r="T260" s="97"/>
    </row>
    <row r="261" spans="1:20">
      <c r="D261" s="79"/>
      <c r="E261" s="7" t="s">
        <v>133</v>
      </c>
      <c r="F261" s="47">
        <v>250</v>
      </c>
      <c r="G261" s="43"/>
      <c r="I261" s="199"/>
      <c r="J261" s="170">
        <v>250</v>
      </c>
      <c r="K261" s="168"/>
      <c r="L261" s="268"/>
      <c r="M261" s="268"/>
      <c r="N261" s="44"/>
      <c r="O261" s="199"/>
      <c r="Q261" s="90"/>
      <c r="R261" s="17"/>
      <c r="S261" s="199"/>
      <c r="T261" s="97">
        <v>4</v>
      </c>
    </row>
    <row r="262" spans="1:20">
      <c r="D262" s="79"/>
      <c r="E262" s="7" t="s">
        <v>80</v>
      </c>
      <c r="F262" s="45">
        <v>250</v>
      </c>
      <c r="G262" s="43"/>
      <c r="I262" s="199"/>
      <c r="J262" s="172">
        <v>250</v>
      </c>
      <c r="K262" s="168"/>
      <c r="L262" s="268"/>
      <c r="M262" s="268"/>
      <c r="N262" s="44"/>
      <c r="O262" s="199"/>
      <c r="Q262" s="90"/>
      <c r="R262" s="17"/>
      <c r="S262" s="199"/>
      <c r="T262" s="97">
        <v>4</v>
      </c>
    </row>
    <row r="263" spans="1:20">
      <c r="D263" s="79"/>
      <c r="E263" s="7" t="s">
        <v>81</v>
      </c>
      <c r="F263" s="45">
        <v>0</v>
      </c>
      <c r="G263" s="43"/>
      <c r="I263" s="199"/>
      <c r="J263" s="172">
        <v>0</v>
      </c>
      <c r="K263" s="168"/>
      <c r="L263" s="268"/>
      <c r="M263" s="268"/>
      <c r="N263" s="44"/>
      <c r="O263" s="199"/>
      <c r="Q263" s="90"/>
      <c r="R263" s="17"/>
      <c r="S263" s="199"/>
      <c r="T263" s="97">
        <v>4</v>
      </c>
    </row>
    <row r="264" spans="1:20">
      <c r="D264" s="79"/>
      <c r="E264" s="219" t="s">
        <v>223</v>
      </c>
      <c r="F264" s="46">
        <v>0</v>
      </c>
      <c r="G264" s="43"/>
      <c r="H264" s="216">
        <v>1000</v>
      </c>
      <c r="I264" s="199"/>
      <c r="J264" s="169">
        <v>1000</v>
      </c>
      <c r="K264" s="168"/>
      <c r="L264" s="268"/>
      <c r="M264" s="268"/>
      <c r="N264" s="44"/>
      <c r="O264" s="199"/>
      <c r="Q264" s="90"/>
      <c r="R264" s="17"/>
      <c r="S264" s="199"/>
      <c r="T264" s="97">
        <v>4</v>
      </c>
    </row>
    <row r="265" spans="1:20">
      <c r="D265" s="79"/>
      <c r="F265" s="37"/>
      <c r="G265" s="124"/>
      <c r="I265" s="197"/>
      <c r="J265" s="164"/>
      <c r="K265" s="165"/>
      <c r="L265" s="266"/>
      <c r="M265" s="266"/>
      <c r="O265" s="197"/>
      <c r="Q265" s="88"/>
      <c r="R265" s="17"/>
      <c r="S265" s="197"/>
      <c r="T265" s="97"/>
    </row>
    <row r="266" spans="1:20">
      <c r="A266" s="2">
        <v>2271</v>
      </c>
      <c r="B266" s="2">
        <v>580</v>
      </c>
      <c r="D266" s="79"/>
      <c r="E266" s="5" t="s">
        <v>43</v>
      </c>
      <c r="F266" s="121"/>
      <c r="G266" s="282">
        <f>SUM(F267:F271)</f>
        <v>0</v>
      </c>
      <c r="I266" s="199"/>
      <c r="J266" s="164"/>
      <c r="K266" s="281">
        <f>SUM(J267:J271)</f>
        <v>5650</v>
      </c>
      <c r="L266" s="268"/>
      <c r="M266" s="268"/>
      <c r="N266" s="40">
        <v>5650</v>
      </c>
      <c r="O266" s="199"/>
      <c r="P266" s="147">
        <v>5940.37</v>
      </c>
      <c r="Q266" s="90"/>
      <c r="R266" s="17"/>
      <c r="S266" s="199"/>
      <c r="T266" s="97"/>
    </row>
    <row r="267" spans="1:20">
      <c r="B267" s="2">
        <v>580</v>
      </c>
      <c r="D267" s="79"/>
      <c r="E267" s="220" t="s">
        <v>222</v>
      </c>
      <c r="F267" s="125">
        <v>0</v>
      </c>
      <c r="G267" s="126"/>
      <c r="H267" s="216">
        <v>3400</v>
      </c>
      <c r="I267" s="205"/>
      <c r="J267" s="170">
        <v>3400</v>
      </c>
      <c r="K267" s="168"/>
      <c r="L267" s="268"/>
      <c r="M267" s="268"/>
      <c r="N267" s="44"/>
      <c r="O267" s="199"/>
      <c r="Q267" s="90"/>
      <c r="R267" s="17"/>
      <c r="S267" s="199"/>
      <c r="T267" s="97">
        <v>4</v>
      </c>
    </row>
    <row r="268" spans="1:20">
      <c r="B268" s="2">
        <v>580</v>
      </c>
      <c r="C268" s="56"/>
      <c r="D268" s="83"/>
      <c r="E268" s="220" t="s">
        <v>318</v>
      </c>
      <c r="F268" s="127">
        <v>0</v>
      </c>
      <c r="G268" s="126"/>
      <c r="H268" s="216">
        <v>500</v>
      </c>
      <c r="I268" s="205"/>
      <c r="J268" s="172">
        <v>500</v>
      </c>
      <c r="K268" s="168"/>
      <c r="L268" s="268"/>
      <c r="M268" s="268"/>
      <c r="N268" s="44"/>
      <c r="O268" s="199"/>
      <c r="Q268" s="90"/>
      <c r="R268" s="17"/>
      <c r="S268" s="199"/>
      <c r="T268" s="97">
        <v>4</v>
      </c>
    </row>
    <row r="269" spans="1:20">
      <c r="B269" s="2">
        <v>580</v>
      </c>
      <c r="C269" s="56"/>
      <c r="D269" s="83"/>
      <c r="E269" s="220" t="s">
        <v>319</v>
      </c>
      <c r="F269" s="127">
        <v>0</v>
      </c>
      <c r="G269" s="126"/>
      <c r="H269" s="216">
        <v>500</v>
      </c>
      <c r="I269" s="205"/>
      <c r="J269" s="172">
        <v>500</v>
      </c>
      <c r="K269" s="168"/>
      <c r="L269" s="268"/>
      <c r="M269" s="268"/>
      <c r="N269" s="44"/>
      <c r="O269" s="199"/>
      <c r="Q269" s="90"/>
      <c r="R269" s="17"/>
      <c r="S269" s="199"/>
      <c r="T269" s="97">
        <v>4</v>
      </c>
    </row>
    <row r="270" spans="1:20">
      <c r="B270" s="2">
        <v>580</v>
      </c>
      <c r="C270" s="56"/>
      <c r="D270" s="83"/>
      <c r="E270" s="220" t="s">
        <v>320</v>
      </c>
      <c r="F270" s="127">
        <v>0</v>
      </c>
      <c r="G270" s="126"/>
      <c r="H270" s="216">
        <v>500</v>
      </c>
      <c r="I270" s="205"/>
      <c r="J270" s="172">
        <v>500</v>
      </c>
      <c r="K270" s="168"/>
      <c r="L270" s="268"/>
      <c r="M270" s="268"/>
      <c r="N270" s="44"/>
      <c r="O270" s="199"/>
      <c r="Q270" s="90"/>
      <c r="R270" s="17"/>
      <c r="S270" s="199"/>
      <c r="T270" s="97"/>
    </row>
    <row r="271" spans="1:20">
      <c r="B271" s="2">
        <v>580</v>
      </c>
      <c r="C271" s="56"/>
      <c r="D271" s="83"/>
      <c r="E271" s="220" t="s">
        <v>385</v>
      </c>
      <c r="F271" s="128">
        <v>0</v>
      </c>
      <c r="G271" s="126"/>
      <c r="H271" s="216">
        <v>750</v>
      </c>
      <c r="I271" s="205"/>
      <c r="J271" s="169">
        <v>750</v>
      </c>
      <c r="K271" s="168"/>
      <c r="L271" s="268"/>
      <c r="M271" s="268"/>
      <c r="N271" s="44"/>
      <c r="O271" s="199"/>
      <c r="Q271" s="90"/>
      <c r="R271" s="17"/>
      <c r="S271" s="199"/>
      <c r="T271" s="97">
        <v>4</v>
      </c>
    </row>
    <row r="272" spans="1:20">
      <c r="D272" s="79"/>
      <c r="F272" s="121"/>
      <c r="G272" s="122"/>
      <c r="I272" s="197"/>
      <c r="J272" s="164"/>
      <c r="K272" s="165"/>
      <c r="L272" s="266"/>
      <c r="M272" s="266"/>
      <c r="O272" s="197"/>
      <c r="Q272" s="88"/>
      <c r="R272" s="17"/>
      <c r="S272" s="197"/>
      <c r="T272" s="97"/>
    </row>
    <row r="273" spans="1:20">
      <c r="A273" s="2">
        <v>2271</v>
      </c>
      <c r="B273" s="2">
        <v>810</v>
      </c>
      <c r="D273" s="79"/>
      <c r="E273" s="5" t="s">
        <v>37</v>
      </c>
      <c r="F273" s="37"/>
      <c r="G273" s="282">
        <f>SUM(F274:F295)</f>
        <v>0</v>
      </c>
      <c r="I273" s="199"/>
      <c r="J273" s="164"/>
      <c r="K273" s="281">
        <f>SUM(J274:J295)</f>
        <v>3955</v>
      </c>
      <c r="L273" s="268"/>
      <c r="M273" s="268"/>
      <c r="N273" s="40">
        <v>3955</v>
      </c>
      <c r="O273" s="199"/>
      <c r="P273" s="147">
        <v>4449</v>
      </c>
      <c r="Q273" s="90"/>
      <c r="R273" s="17"/>
      <c r="S273" s="199"/>
      <c r="T273" s="97"/>
    </row>
    <row r="274" spans="1:20">
      <c r="B274" s="2">
        <v>810</v>
      </c>
      <c r="D274" s="79"/>
      <c r="E274" s="7" t="s">
        <v>157</v>
      </c>
      <c r="F274" s="42">
        <v>0</v>
      </c>
      <c r="G274" s="43"/>
      <c r="H274" s="221">
        <v>2270</v>
      </c>
      <c r="I274" s="199"/>
      <c r="J274" s="167">
        <v>2270</v>
      </c>
      <c r="K274" s="168"/>
      <c r="L274" s="268"/>
      <c r="M274" s="268"/>
      <c r="N274" s="44"/>
      <c r="O274" s="199"/>
      <c r="Q274" s="90"/>
      <c r="R274" s="17"/>
      <c r="S274" s="199"/>
      <c r="T274" s="97">
        <v>4</v>
      </c>
    </row>
    <row r="275" spans="1:20">
      <c r="B275" s="2">
        <v>810</v>
      </c>
      <c r="D275" s="79"/>
      <c r="E275" s="7" t="s">
        <v>221</v>
      </c>
      <c r="F275" s="57">
        <v>0</v>
      </c>
      <c r="G275" s="43"/>
      <c r="H275" s="222">
        <v>600</v>
      </c>
      <c r="I275" s="199"/>
      <c r="J275" s="175">
        <v>600</v>
      </c>
      <c r="K275" s="168"/>
      <c r="L275" s="268"/>
      <c r="M275" s="268"/>
      <c r="N275" s="44"/>
      <c r="O275" s="199"/>
      <c r="Q275" s="90"/>
      <c r="R275" s="17"/>
      <c r="S275" s="199"/>
      <c r="T275" s="97">
        <v>4</v>
      </c>
    </row>
    <row r="276" spans="1:20">
      <c r="B276" s="2">
        <v>810</v>
      </c>
      <c r="D276" s="79"/>
      <c r="E276" s="7" t="s">
        <v>451</v>
      </c>
      <c r="F276" s="57">
        <v>0</v>
      </c>
      <c r="G276" s="43"/>
      <c r="H276" s="222">
        <v>75</v>
      </c>
      <c r="I276" s="199"/>
      <c r="J276" s="175"/>
      <c r="K276" s="168"/>
      <c r="L276" s="268"/>
      <c r="M276" s="268"/>
      <c r="N276" s="44"/>
      <c r="O276" s="199"/>
      <c r="Q276" s="90"/>
      <c r="R276" s="17"/>
      <c r="S276" s="199"/>
      <c r="T276" s="97"/>
    </row>
    <row r="277" spans="1:20">
      <c r="B277" s="2">
        <v>810</v>
      </c>
      <c r="D277" s="79"/>
      <c r="E277" s="7" t="s">
        <v>450</v>
      </c>
      <c r="F277" s="57">
        <v>0</v>
      </c>
      <c r="G277" s="43"/>
      <c r="H277" s="222">
        <v>300</v>
      </c>
      <c r="I277" s="199"/>
      <c r="J277" s="175"/>
      <c r="K277" s="168"/>
      <c r="L277" s="268"/>
      <c r="M277" s="268"/>
      <c r="N277" s="44"/>
      <c r="O277" s="199"/>
      <c r="Q277" s="90"/>
      <c r="R277" s="17"/>
      <c r="S277" s="199"/>
      <c r="T277" s="97"/>
    </row>
    <row r="278" spans="1:20">
      <c r="B278" s="2">
        <v>810</v>
      </c>
      <c r="D278" s="79"/>
      <c r="E278" s="7" t="s">
        <v>452</v>
      </c>
      <c r="F278" s="57">
        <v>0</v>
      </c>
      <c r="G278" s="43"/>
      <c r="H278" s="222">
        <v>160</v>
      </c>
      <c r="I278" s="199"/>
      <c r="J278" s="175"/>
      <c r="K278" s="168"/>
      <c r="L278" s="268"/>
      <c r="M278" s="268"/>
      <c r="N278" s="44"/>
      <c r="O278" s="199"/>
      <c r="Q278" s="90"/>
      <c r="R278" s="17"/>
      <c r="S278" s="199"/>
      <c r="T278" s="97"/>
    </row>
    <row r="279" spans="1:20">
      <c r="B279" s="2">
        <v>810</v>
      </c>
      <c r="D279" s="79"/>
      <c r="E279" s="7" t="s">
        <v>453</v>
      </c>
      <c r="F279" s="57">
        <v>0</v>
      </c>
      <c r="G279" s="43"/>
      <c r="H279" s="222">
        <v>180</v>
      </c>
      <c r="I279" s="199"/>
      <c r="J279" s="175"/>
      <c r="K279" s="168"/>
      <c r="L279" s="268"/>
      <c r="M279" s="268"/>
      <c r="N279" s="44"/>
      <c r="O279" s="199"/>
      <c r="Q279" s="90"/>
      <c r="R279" s="17"/>
      <c r="S279" s="199"/>
      <c r="T279" s="97"/>
    </row>
    <row r="280" spans="1:20">
      <c r="B280" s="2">
        <v>810</v>
      </c>
      <c r="D280" s="79"/>
      <c r="E280" s="7" t="s">
        <v>455</v>
      </c>
      <c r="F280" s="57">
        <v>0</v>
      </c>
      <c r="G280" s="43"/>
      <c r="H280" s="222">
        <v>138</v>
      </c>
      <c r="I280" s="199"/>
      <c r="J280" s="175"/>
      <c r="K280" s="168"/>
      <c r="L280" s="268"/>
      <c r="M280" s="268"/>
      <c r="N280" s="44"/>
      <c r="O280" s="199"/>
      <c r="Q280" s="90"/>
      <c r="R280" s="17"/>
      <c r="S280" s="199"/>
      <c r="T280" s="97"/>
    </row>
    <row r="281" spans="1:20">
      <c r="B281" s="2">
        <v>810</v>
      </c>
      <c r="D281" s="79"/>
      <c r="E281" s="7" t="s">
        <v>456</v>
      </c>
      <c r="F281" s="57">
        <v>0</v>
      </c>
      <c r="G281" s="43"/>
      <c r="H281" s="222">
        <v>120</v>
      </c>
      <c r="I281" s="199"/>
      <c r="J281" s="175"/>
      <c r="K281" s="168"/>
      <c r="L281" s="268"/>
      <c r="M281" s="268"/>
      <c r="N281" s="44"/>
      <c r="O281" s="199"/>
      <c r="Q281" s="90"/>
      <c r="R281" s="17"/>
      <c r="S281" s="199"/>
      <c r="T281" s="97"/>
    </row>
    <row r="282" spans="1:20">
      <c r="B282" s="2">
        <v>810</v>
      </c>
      <c r="D282" s="79"/>
      <c r="E282" s="7" t="s">
        <v>457</v>
      </c>
      <c r="F282" s="57">
        <v>0</v>
      </c>
      <c r="G282" s="43"/>
      <c r="H282" s="222">
        <v>185</v>
      </c>
      <c r="I282" s="199"/>
      <c r="J282" s="175"/>
      <c r="K282" s="168"/>
      <c r="L282" s="268"/>
      <c r="M282" s="268"/>
      <c r="N282" s="44"/>
      <c r="O282" s="199"/>
      <c r="Q282" s="90"/>
      <c r="R282" s="17"/>
      <c r="S282" s="199"/>
      <c r="T282" s="97"/>
    </row>
    <row r="283" spans="1:20">
      <c r="B283" s="2">
        <v>810</v>
      </c>
      <c r="D283" s="79"/>
      <c r="E283" s="7" t="s">
        <v>458</v>
      </c>
      <c r="F283" s="57">
        <v>0</v>
      </c>
      <c r="G283" s="43"/>
      <c r="H283" s="222">
        <v>478</v>
      </c>
      <c r="I283" s="199"/>
      <c r="J283" s="175"/>
      <c r="K283" s="168"/>
      <c r="L283" s="268"/>
      <c r="M283" s="268"/>
      <c r="N283" s="44"/>
      <c r="O283" s="199"/>
      <c r="Q283" s="90"/>
      <c r="R283" s="17"/>
      <c r="S283" s="199"/>
      <c r="T283" s="97"/>
    </row>
    <row r="284" spans="1:20">
      <c r="B284" s="2">
        <v>810</v>
      </c>
      <c r="D284" s="79"/>
      <c r="E284" s="7" t="s">
        <v>402</v>
      </c>
      <c r="F284" s="57">
        <v>0</v>
      </c>
      <c r="G284" s="43"/>
      <c r="H284" s="222">
        <v>350</v>
      </c>
      <c r="I284" s="199"/>
      <c r="J284" s="175">
        <v>350</v>
      </c>
      <c r="K284" s="168"/>
      <c r="L284" s="268"/>
      <c r="M284" s="268"/>
      <c r="N284" s="44"/>
      <c r="O284" s="199"/>
      <c r="Q284" s="90"/>
      <c r="R284" s="17"/>
      <c r="S284" s="199"/>
      <c r="T284" s="97">
        <v>4</v>
      </c>
    </row>
    <row r="285" spans="1:20">
      <c r="B285" s="2">
        <v>810</v>
      </c>
      <c r="D285" s="79"/>
      <c r="E285" s="7" t="s">
        <v>403</v>
      </c>
      <c r="F285" s="45">
        <v>0</v>
      </c>
      <c r="G285" s="43"/>
      <c r="H285" s="223">
        <v>400</v>
      </c>
      <c r="I285" s="199"/>
      <c r="J285" s="172">
        <v>350</v>
      </c>
      <c r="K285" s="168"/>
      <c r="L285" s="268"/>
      <c r="M285" s="268"/>
      <c r="N285" s="44"/>
      <c r="O285" s="199"/>
      <c r="Q285" s="90"/>
      <c r="R285" s="17"/>
      <c r="S285" s="199"/>
      <c r="T285" s="97">
        <v>4</v>
      </c>
    </row>
    <row r="286" spans="1:20">
      <c r="B286" s="2">
        <v>810</v>
      </c>
      <c r="D286" s="79"/>
      <c r="E286" s="7" t="s">
        <v>454</v>
      </c>
      <c r="F286" s="45">
        <v>0</v>
      </c>
      <c r="G286" s="43"/>
      <c r="H286" s="223">
        <v>200</v>
      </c>
      <c r="I286" s="199"/>
      <c r="J286" s="172">
        <v>100</v>
      </c>
      <c r="K286" s="168"/>
      <c r="L286" s="268"/>
      <c r="M286" s="268"/>
      <c r="N286" s="44"/>
      <c r="O286" s="199"/>
      <c r="Q286" s="90"/>
      <c r="R286" s="17"/>
      <c r="S286" s="199"/>
      <c r="T286" s="97">
        <v>4</v>
      </c>
    </row>
    <row r="287" spans="1:20">
      <c r="B287" s="2">
        <v>810</v>
      </c>
      <c r="D287" s="79"/>
      <c r="E287" s="7" t="s">
        <v>459</v>
      </c>
      <c r="F287" s="45">
        <v>0</v>
      </c>
      <c r="G287" s="43"/>
      <c r="H287" s="223">
        <v>100</v>
      </c>
      <c r="I287" s="199"/>
      <c r="J287" s="172"/>
      <c r="K287" s="168"/>
      <c r="L287" s="268"/>
      <c r="M287" s="268"/>
      <c r="N287" s="44"/>
      <c r="O287" s="199"/>
      <c r="Q287" s="90"/>
      <c r="R287" s="17"/>
      <c r="S287" s="199"/>
      <c r="T287" s="97"/>
    </row>
    <row r="288" spans="1:20">
      <c r="B288" s="2">
        <v>810</v>
      </c>
      <c r="D288" s="79"/>
      <c r="E288" s="7" t="s">
        <v>460</v>
      </c>
      <c r="F288" s="45">
        <v>0</v>
      </c>
      <c r="G288" s="43"/>
      <c r="H288" s="223">
        <v>115</v>
      </c>
      <c r="I288" s="199"/>
      <c r="J288" s="172"/>
      <c r="K288" s="168"/>
      <c r="L288" s="268"/>
      <c r="M288" s="268"/>
      <c r="N288" s="44"/>
      <c r="O288" s="199"/>
      <c r="Q288" s="90"/>
      <c r="R288" s="17"/>
      <c r="S288" s="199"/>
      <c r="T288" s="97"/>
    </row>
    <row r="289" spans="1:22">
      <c r="B289" s="2">
        <v>810</v>
      </c>
      <c r="D289" s="79"/>
      <c r="E289" s="7" t="s">
        <v>461</v>
      </c>
      <c r="F289" s="45">
        <v>0</v>
      </c>
      <c r="G289" s="43"/>
      <c r="H289" s="223">
        <v>100</v>
      </c>
      <c r="I289" s="199"/>
      <c r="J289" s="172"/>
      <c r="K289" s="168"/>
      <c r="L289" s="268"/>
      <c r="M289" s="268"/>
      <c r="N289" s="44"/>
      <c r="O289" s="199"/>
      <c r="Q289" s="90"/>
      <c r="R289" s="17"/>
      <c r="S289" s="199"/>
      <c r="T289" s="97"/>
    </row>
    <row r="290" spans="1:22">
      <c r="B290" s="2">
        <v>810</v>
      </c>
      <c r="D290" s="79"/>
      <c r="E290" s="7" t="s">
        <v>462</v>
      </c>
      <c r="F290" s="45">
        <v>0</v>
      </c>
      <c r="G290" s="43"/>
      <c r="H290" s="223">
        <v>450</v>
      </c>
      <c r="I290" s="199"/>
      <c r="J290" s="172"/>
      <c r="K290" s="168"/>
      <c r="L290" s="268"/>
      <c r="M290" s="268"/>
      <c r="N290" s="44"/>
      <c r="O290" s="199"/>
      <c r="Q290" s="90"/>
      <c r="R290" s="17"/>
      <c r="S290" s="199"/>
      <c r="T290" s="97"/>
    </row>
    <row r="291" spans="1:22">
      <c r="B291" s="2">
        <v>810</v>
      </c>
      <c r="D291" s="79"/>
      <c r="E291" s="7" t="s">
        <v>465</v>
      </c>
      <c r="F291" s="45">
        <v>0</v>
      </c>
      <c r="G291" s="43"/>
      <c r="H291" s="223">
        <v>90</v>
      </c>
      <c r="I291" s="199"/>
      <c r="J291" s="172"/>
      <c r="K291" s="168"/>
      <c r="L291" s="268"/>
      <c r="M291" s="268"/>
      <c r="N291" s="44"/>
      <c r="O291" s="199"/>
      <c r="Q291" s="90"/>
      <c r="R291" s="17"/>
      <c r="S291" s="199"/>
      <c r="T291" s="97"/>
    </row>
    <row r="292" spans="1:22">
      <c r="B292" s="2">
        <v>810</v>
      </c>
      <c r="D292" s="79"/>
      <c r="E292" s="7" t="s">
        <v>211</v>
      </c>
      <c r="F292" s="45">
        <v>0</v>
      </c>
      <c r="G292" s="43"/>
      <c r="H292" s="223">
        <v>10</v>
      </c>
      <c r="I292" s="199"/>
      <c r="J292" s="172">
        <v>10</v>
      </c>
      <c r="K292" s="168"/>
      <c r="L292" s="268"/>
      <c r="M292" s="268"/>
      <c r="N292" s="44"/>
      <c r="O292" s="199"/>
      <c r="Q292" s="90"/>
      <c r="R292" s="17"/>
      <c r="S292" s="199"/>
      <c r="T292" s="97">
        <v>4</v>
      </c>
    </row>
    <row r="293" spans="1:22">
      <c r="B293" s="2">
        <v>810</v>
      </c>
      <c r="D293" s="79"/>
      <c r="E293" s="7" t="s">
        <v>306</v>
      </c>
      <c r="F293" s="45">
        <v>0</v>
      </c>
      <c r="G293" s="43"/>
      <c r="H293" s="223">
        <v>25</v>
      </c>
      <c r="I293" s="199"/>
      <c r="J293" s="172">
        <v>25</v>
      </c>
      <c r="K293" s="168"/>
      <c r="L293" s="268"/>
      <c r="M293" s="268"/>
      <c r="N293" s="44"/>
      <c r="O293" s="199"/>
      <c r="Q293" s="90"/>
      <c r="R293" s="17"/>
      <c r="S293" s="199"/>
      <c r="T293" s="97">
        <v>4</v>
      </c>
    </row>
    <row r="294" spans="1:22">
      <c r="B294" s="2">
        <v>810</v>
      </c>
      <c r="D294" s="79"/>
      <c r="E294" s="7" t="s">
        <v>464</v>
      </c>
      <c r="F294" s="45">
        <v>0</v>
      </c>
      <c r="G294" s="43"/>
      <c r="H294" s="223">
        <v>125</v>
      </c>
      <c r="I294" s="199"/>
      <c r="J294" s="172"/>
      <c r="K294" s="168"/>
      <c r="L294" s="268"/>
      <c r="M294" s="268"/>
      <c r="N294" s="44"/>
      <c r="O294" s="199"/>
      <c r="Q294" s="90"/>
      <c r="R294" s="17"/>
      <c r="S294" s="199"/>
      <c r="T294" s="97"/>
    </row>
    <row r="295" spans="1:22">
      <c r="B295" s="2">
        <v>810</v>
      </c>
      <c r="D295" s="79"/>
      <c r="E295" s="7" t="s">
        <v>463</v>
      </c>
      <c r="F295" s="46">
        <v>0</v>
      </c>
      <c r="G295" s="43"/>
      <c r="H295" s="156">
        <v>250</v>
      </c>
      <c r="I295" s="199"/>
      <c r="J295" s="169">
        <v>250</v>
      </c>
      <c r="K295" s="168"/>
      <c r="L295" s="268"/>
      <c r="M295" s="268"/>
      <c r="N295" s="44"/>
      <c r="O295" s="199"/>
      <c r="Q295" s="90"/>
      <c r="R295" s="17"/>
      <c r="S295" s="199"/>
      <c r="T295" s="97">
        <v>4</v>
      </c>
      <c r="V295" s="5">
        <f>SUM(H256:H295)</f>
        <v>13491</v>
      </c>
    </row>
    <row r="296" spans="1:22">
      <c r="D296" s="79"/>
      <c r="E296" s="10"/>
      <c r="F296" s="37"/>
      <c r="G296" s="124"/>
      <c r="I296" s="197"/>
      <c r="J296" s="164"/>
      <c r="K296" s="165"/>
      <c r="L296" s="266"/>
      <c r="M296" s="266"/>
      <c r="O296" s="197"/>
      <c r="Q296" s="88"/>
      <c r="R296" s="17"/>
      <c r="S296" s="197"/>
      <c r="T296" s="97"/>
    </row>
    <row r="297" spans="1:22">
      <c r="A297" s="2">
        <v>2310</v>
      </c>
      <c r="B297" s="2">
        <v>330</v>
      </c>
      <c r="D297" s="79"/>
      <c r="E297" s="5" t="s">
        <v>3</v>
      </c>
      <c r="F297" s="121"/>
      <c r="G297" s="282">
        <f>SUM(F298:F301)</f>
        <v>12850</v>
      </c>
      <c r="I297" s="199"/>
      <c r="J297" s="164"/>
      <c r="K297" s="281">
        <f>SUM(J298:J301)</f>
        <v>12450</v>
      </c>
      <c r="L297" s="268"/>
      <c r="M297" s="268"/>
      <c r="N297" s="212">
        <f>K297+1250+400</f>
        <v>14100</v>
      </c>
      <c r="O297" s="199"/>
      <c r="P297" s="147">
        <v>13860</v>
      </c>
      <c r="Q297" s="90"/>
      <c r="R297" s="17"/>
      <c r="S297" s="199"/>
      <c r="T297" s="97"/>
    </row>
    <row r="298" spans="1:22">
      <c r="D298" s="79"/>
      <c r="E298" s="7" t="s">
        <v>92</v>
      </c>
      <c r="F298" s="134">
        <v>11500</v>
      </c>
      <c r="G298" s="126"/>
      <c r="I298" s="199"/>
      <c r="J298" s="167">
        <v>11500</v>
      </c>
      <c r="K298" s="168"/>
      <c r="L298" s="268"/>
      <c r="M298" s="268"/>
      <c r="N298" s="44"/>
      <c r="O298" s="199"/>
      <c r="Q298" s="90"/>
      <c r="R298" s="17"/>
      <c r="S298" s="199"/>
      <c r="T298" s="97"/>
    </row>
    <row r="299" spans="1:22">
      <c r="D299" s="79"/>
      <c r="E299" s="7" t="s">
        <v>431</v>
      </c>
      <c r="F299" s="136"/>
      <c r="G299" s="126"/>
      <c r="I299" s="199"/>
      <c r="J299" s="175">
        <v>0</v>
      </c>
      <c r="K299" s="168"/>
      <c r="L299" s="268"/>
      <c r="M299" s="268"/>
      <c r="N299" s="44"/>
      <c r="O299" s="199"/>
      <c r="Q299" s="90"/>
      <c r="R299" s="17"/>
      <c r="S299" s="199"/>
      <c r="T299" s="97"/>
    </row>
    <row r="300" spans="1:22">
      <c r="D300" s="79"/>
      <c r="E300" s="7" t="s">
        <v>430</v>
      </c>
      <c r="F300" s="136">
        <v>400</v>
      </c>
      <c r="G300" s="126"/>
      <c r="I300" s="199"/>
      <c r="J300" s="175">
        <v>0</v>
      </c>
      <c r="K300" s="168"/>
      <c r="L300" s="268"/>
      <c r="M300" s="268"/>
      <c r="N300" s="44"/>
      <c r="O300" s="199"/>
      <c r="Q300" s="90"/>
      <c r="R300" s="17"/>
      <c r="S300" s="199"/>
      <c r="T300" s="97"/>
    </row>
    <row r="301" spans="1:22">
      <c r="D301" s="79"/>
      <c r="E301" s="7" t="s">
        <v>432</v>
      </c>
      <c r="F301" s="128">
        <v>950</v>
      </c>
      <c r="G301" s="126"/>
      <c r="I301" s="199"/>
      <c r="J301" s="169">
        <v>950</v>
      </c>
      <c r="K301" s="168"/>
      <c r="L301" s="268"/>
      <c r="M301" s="268"/>
      <c r="N301" s="44"/>
      <c r="O301" s="199"/>
      <c r="Q301" s="90"/>
      <c r="R301" s="17"/>
      <c r="S301" s="199"/>
      <c r="T301" s="97"/>
    </row>
    <row r="302" spans="1:22">
      <c r="D302" s="79"/>
      <c r="F302" s="121"/>
      <c r="G302" s="122"/>
      <c r="I302" s="197"/>
      <c r="J302" s="164"/>
      <c r="K302" s="165"/>
      <c r="L302" s="266"/>
      <c r="M302" s="266"/>
      <c r="O302" s="197"/>
      <c r="Q302" s="88"/>
      <c r="R302" s="17"/>
      <c r="S302" s="197"/>
      <c r="T302" s="97"/>
    </row>
    <row r="303" spans="1:22">
      <c r="A303" s="2">
        <v>2310</v>
      </c>
      <c r="B303" s="2">
        <v>525</v>
      </c>
      <c r="D303" s="79"/>
      <c r="E303" s="5" t="s">
        <v>10</v>
      </c>
      <c r="F303" s="37"/>
      <c r="G303" s="282">
        <f>SUM(F304:F306)</f>
        <v>500</v>
      </c>
      <c r="I303" s="199"/>
      <c r="J303" s="164"/>
      <c r="K303" s="281">
        <f>SUM(J304:J306)</f>
        <v>500</v>
      </c>
      <c r="L303" s="268"/>
      <c r="M303" s="268"/>
      <c r="N303" s="40">
        <v>500</v>
      </c>
      <c r="O303" s="199"/>
      <c r="P303" s="147">
        <v>356</v>
      </c>
      <c r="Q303" s="90"/>
      <c r="R303" s="17"/>
      <c r="S303" s="199"/>
      <c r="T303" s="97"/>
    </row>
    <row r="304" spans="1:22">
      <c r="D304" s="79"/>
      <c r="E304" s="7" t="s">
        <v>239</v>
      </c>
      <c r="F304" s="47">
        <v>250</v>
      </c>
      <c r="G304" s="43"/>
      <c r="I304" s="199"/>
      <c r="J304" s="170">
        <v>250</v>
      </c>
      <c r="K304" s="168"/>
      <c r="L304" s="268"/>
      <c r="M304" s="268"/>
      <c r="N304" s="44"/>
      <c r="O304" s="199"/>
      <c r="P304" s="148"/>
      <c r="Q304" s="90"/>
      <c r="R304" s="17"/>
      <c r="S304" s="199"/>
      <c r="T304" s="97"/>
    </row>
    <row r="305" spans="1:20">
      <c r="D305" s="79"/>
      <c r="E305" s="7" t="s">
        <v>240</v>
      </c>
      <c r="F305" s="45">
        <v>250</v>
      </c>
      <c r="G305" s="43"/>
      <c r="I305" s="199"/>
      <c r="J305" s="172">
        <v>250</v>
      </c>
      <c r="K305" s="168"/>
      <c r="L305" s="268"/>
      <c r="M305" s="268"/>
      <c r="N305" s="44"/>
      <c r="O305" s="199"/>
      <c r="P305" s="148"/>
      <c r="Q305" s="90"/>
      <c r="R305" s="17"/>
      <c r="S305" s="199"/>
      <c r="T305" s="97"/>
    </row>
    <row r="306" spans="1:20">
      <c r="D306" s="79"/>
      <c r="E306" s="7" t="s">
        <v>241</v>
      </c>
      <c r="F306" s="46">
        <v>0</v>
      </c>
      <c r="G306" s="43"/>
      <c r="I306" s="199"/>
      <c r="J306" s="169">
        <v>0</v>
      </c>
      <c r="K306" s="168"/>
      <c r="L306" s="268"/>
      <c r="M306" s="268"/>
      <c r="N306" s="44"/>
      <c r="O306" s="199"/>
      <c r="P306" s="148"/>
      <c r="Q306" s="90"/>
      <c r="R306" s="17"/>
      <c r="S306" s="199"/>
      <c r="T306" s="97"/>
    </row>
    <row r="307" spans="1:20">
      <c r="D307" s="79"/>
      <c r="F307" s="37"/>
      <c r="G307" s="124"/>
      <c r="I307" s="197"/>
      <c r="J307" s="164"/>
      <c r="K307" s="165"/>
      <c r="L307" s="266"/>
      <c r="M307" s="266"/>
      <c r="O307" s="197"/>
      <c r="Q307" s="88"/>
      <c r="R307" s="17"/>
      <c r="S307" s="197"/>
      <c r="T307" s="97"/>
    </row>
    <row r="308" spans="1:20">
      <c r="A308" s="2">
        <v>2310</v>
      </c>
      <c r="B308" s="2">
        <v>530</v>
      </c>
      <c r="D308" s="79"/>
      <c r="E308" s="5" t="s">
        <v>83</v>
      </c>
      <c r="F308" s="121"/>
      <c r="G308" s="282">
        <f>SUM(F309:F309)</f>
        <v>8500</v>
      </c>
      <c r="I308" s="199"/>
      <c r="J308" s="164"/>
      <c r="K308" s="281">
        <f>SUM(J309:J309)</f>
        <v>8500</v>
      </c>
      <c r="L308" s="268"/>
      <c r="M308" s="268"/>
      <c r="N308" s="40">
        <v>8500</v>
      </c>
      <c r="O308" s="199"/>
      <c r="P308" s="147">
        <v>8172.68</v>
      </c>
      <c r="Q308" s="90"/>
      <c r="R308" s="17"/>
      <c r="S308" s="199"/>
      <c r="T308" s="97"/>
    </row>
    <row r="309" spans="1:20">
      <c r="D309" s="79"/>
      <c r="E309" s="7" t="s">
        <v>121</v>
      </c>
      <c r="F309" s="123">
        <v>8500</v>
      </c>
      <c r="G309" s="126"/>
      <c r="I309" s="199"/>
      <c r="J309" s="166">
        <v>8500</v>
      </c>
      <c r="K309" s="168"/>
      <c r="L309" s="268"/>
      <c r="M309" s="268"/>
      <c r="N309" s="44"/>
      <c r="O309" s="199"/>
      <c r="Q309" s="90"/>
      <c r="R309" s="17"/>
      <c r="S309" s="199"/>
      <c r="T309" s="97"/>
    </row>
    <row r="310" spans="1:20">
      <c r="D310" s="79"/>
      <c r="E310" s="2"/>
      <c r="F310" s="121"/>
      <c r="G310" s="122"/>
      <c r="I310" s="197"/>
      <c r="J310" s="164"/>
      <c r="K310" s="165"/>
      <c r="L310" s="266"/>
      <c r="M310" s="266"/>
      <c r="O310" s="197"/>
      <c r="Q310" s="88"/>
      <c r="R310" s="17"/>
      <c r="S310" s="197"/>
      <c r="T310" s="97"/>
    </row>
    <row r="311" spans="1:20">
      <c r="A311" s="2">
        <v>2310</v>
      </c>
      <c r="B311" s="2">
        <v>540</v>
      </c>
      <c r="D311" s="79"/>
      <c r="E311" s="5" t="s">
        <v>4</v>
      </c>
      <c r="F311" s="37"/>
      <c r="G311" s="282">
        <f>SUM(F312)</f>
        <v>800</v>
      </c>
      <c r="I311" s="199"/>
      <c r="J311" s="164"/>
      <c r="K311" s="281">
        <f>SUM(J312)</f>
        <v>800</v>
      </c>
      <c r="L311" s="268"/>
      <c r="M311" s="268"/>
      <c r="N311" s="40">
        <v>800</v>
      </c>
      <c r="O311" s="199"/>
      <c r="P311" s="147">
        <v>626</v>
      </c>
      <c r="Q311" s="90"/>
      <c r="R311" s="17"/>
      <c r="S311" s="199"/>
      <c r="T311" s="97"/>
    </row>
    <row r="312" spans="1:20">
      <c r="D312" s="79"/>
      <c r="E312" s="5" t="s">
        <v>242</v>
      </c>
      <c r="F312" s="41">
        <v>800</v>
      </c>
      <c r="G312" s="43"/>
      <c r="I312" s="199"/>
      <c r="J312" s="166">
        <v>800</v>
      </c>
      <c r="K312" s="168"/>
      <c r="L312" s="268"/>
      <c r="M312" s="268"/>
      <c r="N312" s="44"/>
      <c r="O312" s="199"/>
      <c r="P312" s="148"/>
      <c r="Q312" s="90"/>
      <c r="R312" s="17"/>
      <c r="S312" s="199"/>
      <c r="T312" s="97"/>
    </row>
    <row r="313" spans="1:20">
      <c r="D313" s="79"/>
      <c r="F313" s="37"/>
      <c r="G313" s="124"/>
      <c r="I313" s="197"/>
      <c r="J313" s="164"/>
      <c r="K313" s="165"/>
      <c r="L313" s="266"/>
      <c r="M313" s="266"/>
      <c r="O313" s="197"/>
      <c r="Q313" s="88"/>
      <c r="R313" s="17"/>
      <c r="S313" s="197"/>
      <c r="T313" s="97"/>
    </row>
    <row r="314" spans="1:20">
      <c r="A314" s="2">
        <v>2310</v>
      </c>
      <c r="B314" s="2">
        <v>581</v>
      </c>
      <c r="D314" s="79"/>
      <c r="E314" s="5" t="s">
        <v>244</v>
      </c>
      <c r="F314" s="121"/>
      <c r="G314" s="282">
        <f>SUM(F315)</f>
        <v>1800</v>
      </c>
      <c r="I314" s="199"/>
      <c r="J314" s="164"/>
      <c r="K314" s="281">
        <f>SUM(J315)</f>
        <v>1800</v>
      </c>
      <c r="L314" s="268"/>
      <c r="M314" s="268"/>
      <c r="N314" s="40">
        <v>1800</v>
      </c>
      <c r="O314" s="199"/>
      <c r="P314" s="147">
        <v>1625.09</v>
      </c>
      <c r="Q314" s="90"/>
      <c r="R314" s="17"/>
      <c r="S314" s="199"/>
      <c r="T314" s="97"/>
    </row>
    <row r="315" spans="1:20">
      <c r="D315" s="79"/>
      <c r="E315" s="5" t="s">
        <v>243</v>
      </c>
      <c r="F315" s="123">
        <v>1800</v>
      </c>
      <c r="G315" s="126"/>
      <c r="I315" s="199"/>
      <c r="J315" s="166">
        <v>1800</v>
      </c>
      <c r="K315" s="168"/>
      <c r="L315" s="268"/>
      <c r="M315" s="268"/>
      <c r="N315" s="44"/>
      <c r="O315" s="199"/>
      <c r="P315" s="148"/>
      <c r="Q315" s="90"/>
      <c r="R315" s="17"/>
      <c r="S315" s="199"/>
      <c r="T315" s="97"/>
    </row>
    <row r="316" spans="1:20">
      <c r="D316" s="79"/>
      <c r="E316" s="10"/>
      <c r="F316" s="121"/>
      <c r="G316" s="122"/>
      <c r="I316" s="197"/>
      <c r="J316" s="164"/>
      <c r="K316" s="165"/>
      <c r="L316" s="266"/>
      <c r="M316" s="266"/>
      <c r="O316" s="197"/>
      <c r="Q316" s="88"/>
      <c r="R316" s="17"/>
      <c r="S316" s="197"/>
      <c r="T316" s="97"/>
    </row>
    <row r="317" spans="1:20">
      <c r="A317" s="2">
        <v>2310</v>
      </c>
      <c r="B317" s="2">
        <v>610</v>
      </c>
      <c r="D317" s="79"/>
      <c r="E317" s="5" t="s">
        <v>96</v>
      </c>
      <c r="F317" s="37"/>
      <c r="G317" s="282">
        <f>SUM(F318)</f>
        <v>300</v>
      </c>
      <c r="I317" s="199"/>
      <c r="J317" s="164"/>
      <c r="K317" s="281">
        <f>SUM(J318)</f>
        <v>1300</v>
      </c>
      <c r="L317" s="268">
        <v>59</v>
      </c>
      <c r="M317" s="277">
        <f>L317/K317</f>
        <v>4.5384615384615384E-2</v>
      </c>
      <c r="N317" s="40">
        <v>1300</v>
      </c>
      <c r="O317" s="199"/>
      <c r="P317" s="147">
        <v>1416.25</v>
      </c>
      <c r="Q317" s="90"/>
      <c r="R317" s="259">
        <v>1</v>
      </c>
      <c r="S317" s="199"/>
      <c r="T317" s="262">
        <v>109</v>
      </c>
    </row>
    <row r="318" spans="1:20">
      <c r="B318" s="2">
        <v>610</v>
      </c>
      <c r="D318" s="79"/>
      <c r="E318" s="216" t="s">
        <v>245</v>
      </c>
      <c r="F318" s="41">
        <v>300</v>
      </c>
      <c r="G318" s="43"/>
      <c r="H318" s="216">
        <v>1000</v>
      </c>
      <c r="I318" s="199"/>
      <c r="J318" s="166">
        <v>1300</v>
      </c>
      <c r="K318" s="168"/>
      <c r="L318" s="268"/>
      <c r="M318" s="268"/>
      <c r="N318" s="44"/>
      <c r="O318" s="199"/>
      <c r="P318" s="148"/>
      <c r="Q318" s="90"/>
      <c r="R318" s="17"/>
      <c r="S318" s="199"/>
      <c r="T318" s="97"/>
    </row>
    <row r="319" spans="1:20">
      <c r="D319" s="79"/>
      <c r="F319" s="37"/>
      <c r="G319" s="124"/>
      <c r="I319" s="197"/>
      <c r="J319" s="164"/>
      <c r="K319" s="165"/>
      <c r="L319" s="266"/>
      <c r="M319" s="266"/>
      <c r="O319" s="197"/>
      <c r="Q319" s="88"/>
      <c r="R319" s="17"/>
      <c r="S319" s="197"/>
      <c r="T319" s="97"/>
    </row>
    <row r="320" spans="1:20">
      <c r="A320" s="2">
        <v>2310</v>
      </c>
      <c r="B320" s="2">
        <v>810</v>
      </c>
      <c r="D320" s="79"/>
      <c r="E320" s="5" t="s">
        <v>5</v>
      </c>
      <c r="F320" s="121"/>
      <c r="G320" s="282">
        <f>SUM(F321:F327)</f>
        <v>7525</v>
      </c>
      <c r="I320" s="199"/>
      <c r="J320" s="164"/>
      <c r="K320" s="281">
        <f>SUM(J321:J327)</f>
        <v>9080</v>
      </c>
      <c r="L320" s="268"/>
      <c r="M320" s="268"/>
      <c r="N320" s="40">
        <v>9080</v>
      </c>
      <c r="O320" s="199"/>
      <c r="P320" s="147">
        <v>9110.5</v>
      </c>
      <c r="Q320" s="90"/>
      <c r="R320" s="17"/>
      <c r="S320" s="199"/>
      <c r="T320" s="97"/>
    </row>
    <row r="321" spans="1:20">
      <c r="B321" s="2">
        <v>810</v>
      </c>
      <c r="D321" s="79"/>
      <c r="E321" s="6" t="s">
        <v>94</v>
      </c>
      <c r="F321" s="125">
        <v>1575</v>
      </c>
      <c r="G321" s="126"/>
      <c r="I321" s="199"/>
      <c r="J321" s="170">
        <v>1575</v>
      </c>
      <c r="K321" s="168"/>
      <c r="L321" s="268"/>
      <c r="M321" s="268"/>
      <c r="N321" s="44"/>
      <c r="O321" s="199"/>
      <c r="Q321" s="90"/>
      <c r="R321" s="17"/>
      <c r="S321" s="199"/>
      <c r="T321" s="97"/>
    </row>
    <row r="322" spans="1:20">
      <c r="B322" s="2">
        <v>810</v>
      </c>
      <c r="D322" s="79"/>
      <c r="E322" s="6" t="s">
        <v>90</v>
      </c>
      <c r="F322" s="127">
        <v>5000</v>
      </c>
      <c r="G322" s="126"/>
      <c r="I322" s="199"/>
      <c r="J322" s="172">
        <v>5000</v>
      </c>
      <c r="K322" s="168"/>
      <c r="L322" s="268"/>
      <c r="M322" s="268"/>
      <c r="N322" s="44"/>
      <c r="O322" s="199"/>
      <c r="Q322" s="90"/>
      <c r="R322" s="17"/>
      <c r="S322" s="199"/>
      <c r="T322" s="97">
        <v>2</v>
      </c>
    </row>
    <row r="323" spans="1:20">
      <c r="B323" s="2">
        <v>810</v>
      </c>
      <c r="D323" s="79"/>
      <c r="E323" s="218" t="s">
        <v>145</v>
      </c>
      <c r="F323" s="127">
        <v>0</v>
      </c>
      <c r="G323" s="126"/>
      <c r="H323" s="216">
        <v>500</v>
      </c>
      <c r="I323" s="199"/>
      <c r="J323" s="172">
        <v>500</v>
      </c>
      <c r="K323" s="168"/>
      <c r="L323" s="268"/>
      <c r="M323" s="268"/>
      <c r="N323" s="44"/>
      <c r="O323" s="199"/>
      <c r="Q323" s="90"/>
      <c r="R323" s="17"/>
      <c r="S323" s="199"/>
      <c r="T323" s="97"/>
    </row>
    <row r="324" spans="1:20">
      <c r="B324" s="2">
        <v>810</v>
      </c>
      <c r="D324" s="79"/>
      <c r="E324" s="6" t="s">
        <v>126</v>
      </c>
      <c r="F324" s="127">
        <v>700</v>
      </c>
      <c r="G324" s="126"/>
      <c r="I324" s="199"/>
      <c r="J324" s="172">
        <v>700</v>
      </c>
      <c r="K324" s="168"/>
      <c r="L324" s="268"/>
      <c r="M324" s="268"/>
      <c r="N324" s="44"/>
      <c r="O324" s="199"/>
      <c r="Q324" s="90"/>
      <c r="R324" s="17"/>
      <c r="S324" s="199"/>
      <c r="T324" s="97"/>
    </row>
    <row r="325" spans="1:20">
      <c r="B325" s="2">
        <v>810</v>
      </c>
      <c r="D325" s="79"/>
      <c r="E325" s="218" t="s">
        <v>146</v>
      </c>
      <c r="F325" s="127">
        <v>0</v>
      </c>
      <c r="G325" s="126"/>
      <c r="H325" s="216">
        <v>200</v>
      </c>
      <c r="I325" s="199"/>
      <c r="J325" s="172">
        <v>175</v>
      </c>
      <c r="K325" s="168"/>
      <c r="L325" s="268"/>
      <c r="M325" s="268"/>
      <c r="N325" s="44"/>
      <c r="O325" s="199"/>
      <c r="Q325" s="90"/>
      <c r="R325" s="17"/>
      <c r="S325" s="199"/>
      <c r="T325" s="97">
        <v>2</v>
      </c>
    </row>
    <row r="326" spans="1:20">
      <c r="B326" s="2">
        <v>810</v>
      </c>
      <c r="D326" s="79"/>
      <c r="E326" s="218" t="s">
        <v>78</v>
      </c>
      <c r="F326" s="127">
        <v>0</v>
      </c>
      <c r="G326" s="126"/>
      <c r="H326" s="216">
        <v>1100</v>
      </c>
      <c r="I326" s="199"/>
      <c r="J326" s="172">
        <v>880</v>
      </c>
      <c r="K326" s="168"/>
      <c r="L326" s="268"/>
      <c r="M326" s="268"/>
      <c r="N326" s="44"/>
      <c r="O326" s="199"/>
      <c r="Q326" s="90"/>
      <c r="R326" s="17"/>
      <c r="S326" s="199"/>
      <c r="T326" s="97"/>
    </row>
    <row r="327" spans="1:20">
      <c r="B327" s="2">
        <v>810</v>
      </c>
      <c r="D327" s="79"/>
      <c r="E327" s="6" t="s">
        <v>246</v>
      </c>
      <c r="F327" s="128">
        <v>250</v>
      </c>
      <c r="G327" s="126"/>
      <c r="I327" s="199"/>
      <c r="J327" s="169">
        <v>250</v>
      </c>
      <c r="K327" s="168"/>
      <c r="L327" s="268"/>
      <c r="M327" s="268"/>
      <c r="N327" s="44"/>
      <c r="O327" s="199"/>
      <c r="Q327" s="90"/>
      <c r="R327" s="17"/>
      <c r="S327" s="199"/>
      <c r="T327" s="97"/>
    </row>
    <row r="328" spans="1:20">
      <c r="D328" s="79"/>
      <c r="F328" s="121"/>
      <c r="G328" s="122"/>
      <c r="I328" s="197"/>
      <c r="J328" s="164"/>
      <c r="K328" s="165"/>
      <c r="L328" s="266"/>
      <c r="M328" s="266"/>
      <c r="O328" s="197"/>
      <c r="Q328" s="88"/>
      <c r="R328" s="17"/>
      <c r="S328" s="197"/>
      <c r="T328" s="97"/>
    </row>
    <row r="329" spans="1:20">
      <c r="A329" s="2">
        <v>2350</v>
      </c>
      <c r="B329" s="2">
        <v>330</v>
      </c>
      <c r="D329" s="79"/>
      <c r="E329" s="5" t="s">
        <v>6</v>
      </c>
      <c r="F329" s="37"/>
      <c r="G329" s="282">
        <f>SUM(F330:F331)</f>
        <v>12145</v>
      </c>
      <c r="I329" s="199"/>
      <c r="J329" s="164"/>
      <c r="K329" s="281">
        <f>SUM(J330:J331)</f>
        <v>10145</v>
      </c>
      <c r="L329" s="268"/>
      <c r="M329" s="268"/>
      <c r="N329" s="40">
        <v>10145</v>
      </c>
      <c r="O329" s="199"/>
      <c r="P329" s="147">
        <v>13771.15</v>
      </c>
      <c r="Q329" s="90"/>
      <c r="R329" s="17"/>
      <c r="S329" s="199"/>
      <c r="T329" s="97"/>
    </row>
    <row r="330" spans="1:20">
      <c r="D330" s="79"/>
      <c r="E330" s="6" t="s">
        <v>148</v>
      </c>
      <c r="F330" s="47">
        <v>12000</v>
      </c>
      <c r="G330" s="43"/>
      <c r="I330" s="199"/>
      <c r="J330" s="170">
        <v>10000</v>
      </c>
      <c r="K330" s="168"/>
      <c r="L330" s="268"/>
      <c r="M330" s="268"/>
      <c r="N330" s="44"/>
      <c r="O330" s="199"/>
      <c r="Q330" s="90"/>
      <c r="R330" s="17"/>
      <c r="S330" s="199"/>
      <c r="T330" s="97"/>
    </row>
    <row r="331" spans="1:20">
      <c r="D331" s="79"/>
      <c r="E331" s="6" t="s">
        <v>238</v>
      </c>
      <c r="F331" s="46">
        <v>145</v>
      </c>
      <c r="G331" s="43"/>
      <c r="I331" s="199"/>
      <c r="J331" s="169">
        <v>145</v>
      </c>
      <c r="K331" s="168"/>
      <c r="L331" s="268"/>
      <c r="M331" s="268"/>
      <c r="N331" s="44"/>
      <c r="O331" s="199"/>
      <c r="Q331" s="90"/>
      <c r="R331" s="17"/>
      <c r="S331" s="199"/>
      <c r="T331" s="97"/>
    </row>
    <row r="332" spans="1:20">
      <c r="D332" s="79"/>
      <c r="F332" s="37"/>
      <c r="G332" s="124"/>
      <c r="I332" s="197"/>
      <c r="J332" s="164"/>
      <c r="K332" s="165"/>
      <c r="L332" s="266"/>
      <c r="M332" s="266"/>
      <c r="O332" s="197"/>
      <c r="Q332" s="88"/>
      <c r="R332" s="17"/>
      <c r="S332" s="197"/>
      <c r="T332" s="97"/>
    </row>
    <row r="333" spans="1:20">
      <c r="A333" s="2">
        <v>2360</v>
      </c>
      <c r="B333" s="2">
        <v>330</v>
      </c>
      <c r="D333" s="79"/>
      <c r="E333" s="5" t="s">
        <v>97</v>
      </c>
      <c r="F333" s="121"/>
      <c r="G333" s="282">
        <f>SUM(F334)</f>
        <v>3500</v>
      </c>
      <c r="I333" s="199"/>
      <c r="J333" s="164"/>
      <c r="K333" s="281">
        <f>SUM(J334)</f>
        <v>3500</v>
      </c>
      <c r="L333" s="268"/>
      <c r="M333" s="268"/>
      <c r="N333" s="40">
        <v>3500</v>
      </c>
      <c r="O333" s="199"/>
      <c r="P333" s="147">
        <v>1599.68</v>
      </c>
      <c r="Q333" s="90"/>
      <c r="R333" s="17"/>
      <c r="S333" s="199"/>
      <c r="T333" s="97"/>
    </row>
    <row r="334" spans="1:20">
      <c r="D334" s="79"/>
      <c r="E334" s="5" t="s">
        <v>247</v>
      </c>
      <c r="F334" s="123">
        <v>3500</v>
      </c>
      <c r="G334" s="126"/>
      <c r="I334" s="199"/>
      <c r="J334" s="166">
        <v>3500</v>
      </c>
      <c r="K334" s="168"/>
      <c r="L334" s="268"/>
      <c r="M334" s="268"/>
      <c r="N334" s="44"/>
      <c r="O334" s="199"/>
      <c r="P334" s="148"/>
      <c r="Q334" s="90"/>
      <c r="R334" s="17"/>
      <c r="S334" s="199"/>
      <c r="T334" s="97"/>
    </row>
    <row r="335" spans="1:20">
      <c r="D335" s="79"/>
      <c r="F335" s="121"/>
      <c r="G335" s="122"/>
      <c r="I335" s="197"/>
      <c r="J335" s="164"/>
      <c r="K335" s="165"/>
      <c r="L335" s="266"/>
      <c r="M335" s="266"/>
      <c r="O335" s="197"/>
      <c r="Q335" s="88"/>
      <c r="R335" s="17"/>
      <c r="S335" s="197"/>
      <c r="T335" s="97"/>
    </row>
    <row r="336" spans="1:20">
      <c r="A336" s="2">
        <v>2360</v>
      </c>
      <c r="B336" s="2">
        <v>580</v>
      </c>
      <c r="D336" s="79"/>
      <c r="E336" s="5" t="s">
        <v>95</v>
      </c>
      <c r="F336" s="37"/>
      <c r="G336" s="282">
        <f>SUM(F337)</f>
        <v>500</v>
      </c>
      <c r="I336" s="199"/>
      <c r="J336" s="164"/>
      <c r="K336" s="281">
        <f>SUM(J337)</f>
        <v>2000</v>
      </c>
      <c r="L336" s="268"/>
      <c r="M336" s="268"/>
      <c r="N336" s="212">
        <v>1000</v>
      </c>
      <c r="O336" s="199"/>
      <c r="P336" s="147">
        <v>792.19</v>
      </c>
      <c r="Q336" s="90"/>
      <c r="R336" s="17"/>
      <c r="S336" s="199"/>
      <c r="T336" s="97"/>
    </row>
    <row r="337" spans="1:20">
      <c r="B337" s="2">
        <v>580</v>
      </c>
      <c r="D337" s="79"/>
      <c r="E337" s="216" t="s">
        <v>248</v>
      </c>
      <c r="F337" s="41">
        <v>500</v>
      </c>
      <c r="G337" s="43"/>
      <c r="H337" s="216">
        <v>1500</v>
      </c>
      <c r="I337" s="199"/>
      <c r="J337" s="166">
        <v>2000</v>
      </c>
      <c r="K337" s="168"/>
      <c r="L337" s="268"/>
      <c r="M337" s="268"/>
      <c r="N337" s="44"/>
      <c r="O337" s="199"/>
      <c r="P337" s="148"/>
      <c r="Q337" s="90"/>
      <c r="R337" s="17"/>
      <c r="S337" s="199"/>
      <c r="T337" s="97"/>
    </row>
    <row r="338" spans="1:20">
      <c r="D338" s="79"/>
      <c r="F338" s="37"/>
      <c r="G338" s="124"/>
      <c r="I338" s="197"/>
      <c r="J338" s="164"/>
      <c r="K338" s="165"/>
      <c r="L338" s="266"/>
      <c r="M338" s="266"/>
      <c r="O338" s="197"/>
      <c r="Q338" s="88"/>
      <c r="R338" s="17"/>
      <c r="S338" s="197"/>
      <c r="T338" s="97"/>
    </row>
    <row r="339" spans="1:20">
      <c r="A339" s="2">
        <v>2360</v>
      </c>
      <c r="B339" s="2">
        <v>610</v>
      </c>
      <c r="D339" s="79"/>
      <c r="E339" s="5" t="s">
        <v>7</v>
      </c>
      <c r="F339" s="121"/>
      <c r="G339" s="282">
        <f>SUM(F340)</f>
        <v>3000</v>
      </c>
      <c r="I339" s="199"/>
      <c r="J339" s="164"/>
      <c r="K339" s="281">
        <f>SUM(J340)</f>
        <v>4000</v>
      </c>
      <c r="L339" s="268">
        <v>2414</v>
      </c>
      <c r="M339" s="277">
        <f>L339/K339</f>
        <v>0.60350000000000004</v>
      </c>
      <c r="N339" s="40">
        <v>4000</v>
      </c>
      <c r="O339" s="199"/>
      <c r="P339" s="147">
        <v>3990.82</v>
      </c>
      <c r="Q339" s="90"/>
      <c r="R339" s="259">
        <f>P339/K339</f>
        <v>0.99770500000000006</v>
      </c>
      <c r="S339" s="199"/>
      <c r="T339" s="97"/>
    </row>
    <row r="340" spans="1:20">
      <c r="B340" s="2">
        <v>610</v>
      </c>
      <c r="D340" s="79"/>
      <c r="E340" s="5" t="s">
        <v>249</v>
      </c>
      <c r="F340" s="123">
        <v>3000</v>
      </c>
      <c r="G340" s="126"/>
      <c r="H340" s="216">
        <v>1000</v>
      </c>
      <c r="I340" s="199"/>
      <c r="J340" s="166">
        <v>4000</v>
      </c>
      <c r="K340" s="168"/>
      <c r="L340" s="268"/>
      <c r="M340" s="268"/>
      <c r="N340" s="44"/>
      <c r="O340" s="199"/>
      <c r="P340" s="148"/>
      <c r="Q340" s="90"/>
      <c r="R340" s="17"/>
      <c r="S340" s="199"/>
      <c r="T340" s="97"/>
    </row>
    <row r="341" spans="1:20">
      <c r="D341" s="79"/>
      <c r="F341" s="121"/>
      <c r="G341" s="122"/>
      <c r="I341" s="197"/>
      <c r="J341" s="164"/>
      <c r="K341" s="165"/>
      <c r="L341" s="266"/>
      <c r="M341" s="266"/>
      <c r="O341" s="197"/>
      <c r="Q341" s="88"/>
      <c r="R341" s="17"/>
      <c r="S341" s="197"/>
      <c r="T341" s="97"/>
    </row>
    <row r="342" spans="1:20">
      <c r="A342" s="2">
        <v>2380</v>
      </c>
      <c r="B342" s="2">
        <v>580</v>
      </c>
      <c r="D342" s="79"/>
      <c r="E342" s="5" t="s">
        <v>234</v>
      </c>
      <c r="F342" s="37"/>
      <c r="G342" s="282">
        <f>SUM(F343)</f>
        <v>250</v>
      </c>
      <c r="I342" s="199"/>
      <c r="J342" s="164"/>
      <c r="K342" s="281">
        <f>SUM(J343)</f>
        <v>250</v>
      </c>
      <c r="L342" s="268"/>
      <c r="M342" s="268"/>
      <c r="N342" s="40">
        <v>250</v>
      </c>
      <c r="O342" s="199"/>
      <c r="P342" s="147">
        <v>124.05</v>
      </c>
      <c r="Q342" s="90"/>
      <c r="R342" s="17"/>
      <c r="S342" s="199"/>
      <c r="T342" s="97"/>
    </row>
    <row r="343" spans="1:20">
      <c r="D343" s="79"/>
      <c r="E343" s="5" t="s">
        <v>235</v>
      </c>
      <c r="F343" s="41">
        <v>250</v>
      </c>
      <c r="G343" s="43"/>
      <c r="I343" s="199"/>
      <c r="J343" s="166">
        <v>250</v>
      </c>
      <c r="K343" s="168"/>
      <c r="L343" s="268"/>
      <c r="M343" s="268"/>
      <c r="N343" s="44"/>
      <c r="O343" s="199"/>
      <c r="P343" s="148"/>
      <c r="Q343" s="90"/>
      <c r="R343" s="17"/>
      <c r="S343" s="199"/>
      <c r="T343" s="97"/>
    </row>
    <row r="344" spans="1:20">
      <c r="D344" s="79"/>
      <c r="F344" s="37"/>
      <c r="G344" s="124"/>
      <c r="I344" s="197"/>
      <c r="J344" s="164"/>
      <c r="K344" s="165"/>
      <c r="L344" s="266"/>
      <c r="M344" s="266"/>
      <c r="O344" s="197"/>
      <c r="Q344" s="88"/>
      <c r="R344" s="17"/>
      <c r="S344" s="197"/>
      <c r="T344" s="97"/>
    </row>
    <row r="345" spans="1:20">
      <c r="A345" s="2">
        <v>2380</v>
      </c>
      <c r="B345" s="2">
        <v>610</v>
      </c>
      <c r="D345" s="79"/>
      <c r="E345" s="5" t="s">
        <v>20</v>
      </c>
      <c r="F345" s="121"/>
      <c r="G345" s="282">
        <f>SUM(F346:F347)</f>
        <v>4500</v>
      </c>
      <c r="I345" s="199"/>
      <c r="J345" s="164"/>
      <c r="K345" s="281">
        <f>SUM(J346:J347)</f>
        <v>5000</v>
      </c>
      <c r="L345" s="268">
        <v>6389</v>
      </c>
      <c r="M345" s="277">
        <f>L345/K345</f>
        <v>1.2778</v>
      </c>
      <c r="N345" s="40">
        <v>5000</v>
      </c>
      <c r="O345" s="199"/>
      <c r="P345" s="147">
        <v>5051.01</v>
      </c>
      <c r="Q345" s="90"/>
      <c r="R345" s="259">
        <f>P345/K345</f>
        <v>1.010202</v>
      </c>
      <c r="S345" s="199"/>
      <c r="T345" s="97"/>
    </row>
    <row r="346" spans="1:20">
      <c r="B346" s="2">
        <v>610</v>
      </c>
      <c r="D346" s="79"/>
      <c r="E346" s="5" t="s">
        <v>236</v>
      </c>
      <c r="F346" s="125">
        <v>4500</v>
      </c>
      <c r="G346" s="126"/>
      <c r="H346" s="216">
        <f>F346*$W$1</f>
        <v>450</v>
      </c>
      <c r="I346" s="205"/>
      <c r="J346" s="170">
        <v>4500</v>
      </c>
      <c r="K346" s="168"/>
      <c r="L346" s="268"/>
      <c r="M346" s="268"/>
      <c r="N346" s="44"/>
      <c r="O346" s="199"/>
      <c r="P346" s="148"/>
      <c r="Q346" s="90"/>
      <c r="R346" s="17"/>
      <c r="S346" s="199"/>
      <c r="T346" s="97"/>
    </row>
    <row r="347" spans="1:20">
      <c r="B347" s="2">
        <v>610</v>
      </c>
      <c r="D347" s="79"/>
      <c r="E347" s="218" t="s">
        <v>354</v>
      </c>
      <c r="F347" s="128">
        <v>0</v>
      </c>
      <c r="G347" s="126"/>
      <c r="H347" s="216">
        <v>500</v>
      </c>
      <c r="I347" s="205"/>
      <c r="J347" s="169">
        <v>500</v>
      </c>
      <c r="K347" s="168"/>
      <c r="L347" s="268"/>
      <c r="M347" s="268"/>
      <c r="N347" s="44"/>
      <c r="O347" s="199"/>
      <c r="P347" s="148"/>
      <c r="Q347" s="90"/>
      <c r="R347" s="17"/>
      <c r="S347" s="199"/>
      <c r="T347" s="97"/>
    </row>
    <row r="348" spans="1:20">
      <c r="D348" s="79"/>
      <c r="F348" s="121"/>
      <c r="G348" s="122"/>
      <c r="I348" s="197"/>
      <c r="J348" s="164"/>
      <c r="K348" s="165"/>
      <c r="L348" s="266"/>
      <c r="M348" s="266"/>
      <c r="O348" s="197"/>
      <c r="Q348" s="88"/>
      <c r="R348" s="17"/>
      <c r="S348" s="197"/>
      <c r="T348" s="97"/>
    </row>
    <row r="349" spans="1:20">
      <c r="A349" s="2">
        <v>2440</v>
      </c>
      <c r="B349" s="2">
        <v>610</v>
      </c>
      <c r="D349" s="79"/>
      <c r="E349" s="5" t="s">
        <v>21</v>
      </c>
      <c r="F349" s="37"/>
      <c r="G349" s="282">
        <f>SUM(F350)</f>
        <v>1500</v>
      </c>
      <c r="I349" s="199"/>
      <c r="J349" s="164"/>
      <c r="K349" s="281">
        <f>SUM(J350)</f>
        <v>1500</v>
      </c>
      <c r="L349" s="268">
        <v>0</v>
      </c>
      <c r="M349" s="277">
        <f>L349/K349</f>
        <v>0</v>
      </c>
      <c r="N349" s="40">
        <v>1500</v>
      </c>
      <c r="O349" s="199"/>
      <c r="P349" s="147">
        <v>1458.72</v>
      </c>
      <c r="Q349" s="90"/>
      <c r="R349" s="17"/>
      <c r="S349" s="199"/>
      <c r="T349" s="97"/>
    </row>
    <row r="350" spans="1:20">
      <c r="D350" s="79"/>
      <c r="E350" s="5" t="s">
        <v>250</v>
      </c>
      <c r="F350" s="41">
        <v>1500</v>
      </c>
      <c r="G350" s="43"/>
      <c r="I350" s="199"/>
      <c r="J350" s="166">
        <v>1500</v>
      </c>
      <c r="K350" s="168"/>
      <c r="L350" s="268"/>
      <c r="M350" s="268"/>
      <c r="N350" s="44"/>
      <c r="O350" s="199"/>
      <c r="P350" s="148"/>
      <c r="Q350" s="90"/>
      <c r="R350" s="17"/>
      <c r="S350" s="199"/>
      <c r="T350" s="97"/>
    </row>
    <row r="351" spans="1:20">
      <c r="D351" s="79"/>
      <c r="F351" s="37"/>
      <c r="G351" s="124"/>
      <c r="I351" s="197"/>
      <c r="J351" s="164"/>
      <c r="K351" s="165"/>
      <c r="L351" s="266"/>
      <c r="M351" s="266"/>
      <c r="O351" s="197"/>
      <c r="Q351" s="88"/>
      <c r="R351" s="17"/>
      <c r="S351" s="197"/>
      <c r="T351" s="97"/>
    </row>
    <row r="352" spans="1:20">
      <c r="A352" s="2">
        <v>2500</v>
      </c>
      <c r="B352" s="2">
        <v>330</v>
      </c>
      <c r="D352" s="79"/>
      <c r="E352" s="5" t="s">
        <v>8</v>
      </c>
      <c r="F352" s="121"/>
      <c r="G352" s="282">
        <f>SUM(F353:F356)</f>
        <v>6076</v>
      </c>
      <c r="I352" s="199"/>
      <c r="J352" s="164"/>
      <c r="K352" s="281">
        <f>SUM(J353:J356)</f>
        <v>6826</v>
      </c>
      <c r="L352" s="268"/>
      <c r="M352" s="268"/>
      <c r="N352" s="212">
        <v>6076</v>
      </c>
      <c r="O352" s="199"/>
      <c r="P352" s="147">
        <v>9965.58</v>
      </c>
      <c r="Q352" s="90"/>
      <c r="R352" s="17"/>
      <c r="S352" s="199"/>
      <c r="T352" s="97"/>
    </row>
    <row r="353" spans="1:20">
      <c r="D353" s="79"/>
      <c r="E353" s="6" t="s">
        <v>434</v>
      </c>
      <c r="F353" s="134">
        <v>750</v>
      </c>
      <c r="G353" s="126"/>
      <c r="I353" s="205"/>
      <c r="J353" s="167">
        <v>1500</v>
      </c>
      <c r="K353" s="168"/>
      <c r="L353" s="268"/>
      <c r="M353" s="268"/>
      <c r="N353" s="44"/>
      <c r="O353" s="199"/>
      <c r="Q353" s="90"/>
      <c r="R353" s="17"/>
      <c r="S353" s="199"/>
      <c r="T353" s="97"/>
    </row>
    <row r="354" spans="1:20">
      <c r="D354" s="79"/>
      <c r="E354" s="6" t="s">
        <v>435</v>
      </c>
      <c r="F354" s="136">
        <v>0</v>
      </c>
      <c r="G354" s="126"/>
      <c r="I354" s="205"/>
      <c r="J354" s="175">
        <v>0</v>
      </c>
      <c r="K354" s="168"/>
      <c r="L354" s="268"/>
      <c r="M354" s="268"/>
      <c r="N354" s="44"/>
      <c r="O354" s="199"/>
      <c r="Q354" s="90"/>
      <c r="R354" s="17"/>
      <c r="S354" s="199"/>
      <c r="T354" s="97"/>
    </row>
    <row r="355" spans="1:20">
      <c r="D355" s="79"/>
      <c r="E355" s="6" t="s">
        <v>252</v>
      </c>
      <c r="F355" s="127">
        <f>176*26</f>
        <v>4576</v>
      </c>
      <c r="G355" s="126"/>
      <c r="I355" s="205"/>
      <c r="J355" s="172">
        <f>176*26</f>
        <v>4576</v>
      </c>
      <c r="K355" s="168"/>
      <c r="L355" s="268"/>
      <c r="M355" s="268"/>
      <c r="N355" s="44"/>
      <c r="O355" s="199"/>
      <c r="Q355" s="90"/>
      <c r="R355" s="17"/>
      <c r="S355" s="199"/>
      <c r="T355" s="97"/>
    </row>
    <row r="356" spans="1:20">
      <c r="D356" s="79"/>
      <c r="E356" s="6" t="s">
        <v>251</v>
      </c>
      <c r="F356" s="127">
        <v>750</v>
      </c>
      <c r="G356" s="126"/>
      <c r="I356" s="205"/>
      <c r="J356" s="172">
        <v>750</v>
      </c>
      <c r="K356" s="168"/>
      <c r="L356" s="268"/>
      <c r="M356" s="268"/>
      <c r="N356" s="44"/>
      <c r="O356" s="199"/>
      <c r="Q356" s="90"/>
      <c r="R356" s="17"/>
      <c r="S356" s="199"/>
      <c r="T356" s="97"/>
    </row>
    <row r="357" spans="1:20">
      <c r="D357" s="79"/>
      <c r="E357" s="6" t="s">
        <v>388</v>
      </c>
      <c r="F357" s="127">
        <v>0</v>
      </c>
      <c r="G357" s="126"/>
      <c r="I357" s="205"/>
      <c r="J357" s="172">
        <v>0</v>
      </c>
      <c r="K357" s="168"/>
      <c r="L357" s="268"/>
      <c r="M357" s="268"/>
      <c r="N357" s="44"/>
      <c r="O357" s="199"/>
      <c r="Q357" s="90"/>
      <c r="R357" s="17"/>
      <c r="S357" s="199"/>
      <c r="T357" s="97"/>
    </row>
    <row r="358" spans="1:20">
      <c r="D358" s="79"/>
      <c r="E358" s="6" t="s">
        <v>433</v>
      </c>
      <c r="F358" s="128">
        <v>0</v>
      </c>
      <c r="G358" s="126"/>
      <c r="I358" s="205"/>
      <c r="J358" s="169">
        <v>0</v>
      </c>
      <c r="K358" s="168"/>
      <c r="L358" s="268"/>
      <c r="M358" s="268"/>
      <c r="N358" s="44"/>
      <c r="O358" s="199"/>
      <c r="Q358" s="90"/>
      <c r="R358" s="17"/>
      <c r="S358" s="199"/>
      <c r="T358" s="97"/>
    </row>
    <row r="359" spans="1:20">
      <c r="D359" s="79"/>
      <c r="E359" s="10"/>
      <c r="F359" s="121"/>
      <c r="G359" s="122"/>
      <c r="I359" s="197"/>
      <c r="J359" s="164"/>
      <c r="K359" s="165"/>
      <c r="L359" s="266"/>
      <c r="M359" s="266"/>
      <c r="O359" s="197"/>
      <c r="Q359" s="88"/>
      <c r="R359" s="17"/>
      <c r="S359" s="197"/>
      <c r="T359" s="97"/>
    </row>
    <row r="360" spans="1:20">
      <c r="A360" s="2">
        <v>2500</v>
      </c>
      <c r="B360" s="2">
        <v>580</v>
      </c>
      <c r="D360" s="79"/>
      <c r="E360" s="5" t="s">
        <v>253</v>
      </c>
      <c r="F360" s="37"/>
      <c r="G360" s="282">
        <f>SUM(F361)</f>
        <v>150</v>
      </c>
      <c r="I360" s="199"/>
      <c r="J360" s="164"/>
      <c r="K360" s="281">
        <f>SUM(J361)</f>
        <v>100</v>
      </c>
      <c r="L360" s="268"/>
      <c r="M360" s="268"/>
      <c r="N360" s="40">
        <v>100</v>
      </c>
      <c r="O360" s="199"/>
      <c r="P360" s="147">
        <v>158</v>
      </c>
      <c r="Q360" s="90"/>
      <c r="R360" s="17"/>
      <c r="S360" s="199"/>
      <c r="T360" s="97"/>
    </row>
    <row r="361" spans="1:20">
      <c r="D361" s="79"/>
      <c r="E361" s="5" t="s">
        <v>254</v>
      </c>
      <c r="F361" s="41">
        <v>150</v>
      </c>
      <c r="G361" s="43"/>
      <c r="I361" s="199"/>
      <c r="J361" s="166">
        <v>100</v>
      </c>
      <c r="K361" s="168"/>
      <c r="L361" s="268"/>
      <c r="M361" s="268"/>
      <c r="N361" s="44"/>
      <c r="O361" s="199"/>
      <c r="P361" s="148"/>
      <c r="Q361" s="90"/>
      <c r="R361" s="17"/>
      <c r="S361" s="199"/>
      <c r="T361" s="97"/>
    </row>
    <row r="362" spans="1:20">
      <c r="D362" s="79"/>
      <c r="E362" s="10"/>
      <c r="F362" s="37"/>
      <c r="G362" s="124"/>
      <c r="I362" s="197"/>
      <c r="J362" s="164"/>
      <c r="K362" s="165"/>
      <c r="L362" s="266"/>
      <c r="M362" s="266"/>
      <c r="O362" s="197"/>
      <c r="Q362" s="88"/>
      <c r="R362" s="17"/>
      <c r="S362" s="197"/>
      <c r="T362" s="97"/>
    </row>
    <row r="363" spans="1:20">
      <c r="A363" s="2">
        <v>2500</v>
      </c>
      <c r="B363" s="2">
        <v>610</v>
      </c>
      <c r="D363" s="79"/>
      <c r="E363" s="5" t="s">
        <v>9</v>
      </c>
      <c r="F363" s="121"/>
      <c r="G363" s="282">
        <f>SUM(F364)</f>
        <v>5000</v>
      </c>
      <c r="I363" s="199"/>
      <c r="J363" s="164"/>
      <c r="K363" s="281">
        <f>SUM(J364)</f>
        <v>5000</v>
      </c>
      <c r="L363" s="268">
        <v>2741</v>
      </c>
      <c r="M363" s="277">
        <f>L363/K363</f>
        <v>0.54820000000000002</v>
      </c>
      <c r="N363" s="40">
        <v>5000</v>
      </c>
      <c r="O363" s="199"/>
      <c r="P363" s="147">
        <v>4939.0200000000004</v>
      </c>
      <c r="Q363" s="90"/>
      <c r="R363" s="259">
        <f>P363/K363</f>
        <v>0.98780400000000013</v>
      </c>
      <c r="S363" s="199"/>
      <c r="T363" s="97"/>
    </row>
    <row r="364" spans="1:20">
      <c r="B364" s="2">
        <v>610</v>
      </c>
      <c r="D364" s="79"/>
      <c r="E364" s="5" t="s">
        <v>255</v>
      </c>
      <c r="F364" s="123">
        <v>5000</v>
      </c>
      <c r="G364" s="126"/>
      <c r="H364" s="216">
        <f>F364*$W$1</f>
        <v>500</v>
      </c>
      <c r="I364" s="199"/>
      <c r="J364" s="166">
        <v>5000</v>
      </c>
      <c r="K364" s="168"/>
      <c r="L364" s="268"/>
      <c r="M364" s="268"/>
      <c r="N364" s="44"/>
      <c r="O364" s="199"/>
      <c r="P364" s="148"/>
      <c r="Q364" s="90"/>
      <c r="R364" s="17"/>
      <c r="S364" s="199"/>
      <c r="T364" s="97"/>
    </row>
    <row r="365" spans="1:20">
      <c r="D365" s="79"/>
      <c r="F365" s="121"/>
      <c r="G365" s="122"/>
      <c r="I365" s="197"/>
      <c r="J365" s="164"/>
      <c r="K365" s="165"/>
      <c r="L365" s="266"/>
      <c r="M365" s="266"/>
      <c r="O365" s="197"/>
      <c r="Q365" s="88"/>
      <c r="R365" s="17"/>
      <c r="S365" s="197"/>
      <c r="T365" s="97"/>
    </row>
    <row r="366" spans="1:20">
      <c r="A366" s="2">
        <v>2600</v>
      </c>
      <c r="B366" s="2">
        <v>340</v>
      </c>
      <c r="D366" s="79"/>
      <c r="E366" s="5" t="s">
        <v>38</v>
      </c>
      <c r="F366" s="37"/>
      <c r="G366" s="282">
        <f>SUM(F367:F368)</f>
        <v>12200</v>
      </c>
      <c r="I366" s="199"/>
      <c r="J366" s="164"/>
      <c r="K366" s="281">
        <f>SUM(J367:J368)</f>
        <v>12200</v>
      </c>
      <c r="L366" s="268"/>
      <c r="M366" s="268"/>
      <c r="N366" s="40">
        <v>12200</v>
      </c>
      <c r="O366" s="199"/>
      <c r="P366" s="147">
        <v>9745</v>
      </c>
      <c r="Q366" s="90"/>
      <c r="R366" s="17"/>
      <c r="S366" s="199"/>
      <c r="T366" s="97"/>
    </row>
    <row r="367" spans="1:20">
      <c r="D367" s="79"/>
      <c r="E367" s="6" t="s">
        <v>389</v>
      </c>
      <c r="F367" s="42">
        <v>10000</v>
      </c>
      <c r="G367" s="43"/>
      <c r="I367" s="199"/>
      <c r="J367" s="167">
        <v>10000</v>
      </c>
      <c r="K367" s="168"/>
      <c r="L367" s="268"/>
      <c r="M367" s="268"/>
      <c r="N367" s="44"/>
      <c r="O367" s="199"/>
      <c r="Q367" s="90"/>
      <c r="R367" s="17"/>
      <c r="S367" s="199"/>
      <c r="T367" s="97"/>
    </row>
    <row r="368" spans="1:20">
      <c r="D368" s="79"/>
      <c r="E368" s="6" t="s">
        <v>436</v>
      </c>
      <c r="F368" s="46">
        <v>2200</v>
      </c>
      <c r="G368" s="43"/>
      <c r="I368" s="199"/>
      <c r="J368" s="169">
        <v>2200</v>
      </c>
      <c r="K368" s="168"/>
      <c r="L368" s="268"/>
      <c r="M368" s="268"/>
      <c r="N368" s="44"/>
      <c r="O368" s="199"/>
      <c r="Q368" s="90"/>
      <c r="R368" s="17"/>
      <c r="S368" s="199"/>
      <c r="T368" s="97"/>
    </row>
    <row r="369" spans="1:20">
      <c r="D369" s="79"/>
      <c r="F369" s="37"/>
      <c r="G369" s="124"/>
      <c r="I369" s="197"/>
      <c r="J369" s="164"/>
      <c r="K369" s="165"/>
      <c r="L369" s="266"/>
      <c r="M369" s="266"/>
      <c r="O369" s="197"/>
      <c r="Q369" s="88"/>
      <c r="R369" s="17"/>
      <c r="S369" s="197"/>
      <c r="T369" s="97"/>
    </row>
    <row r="370" spans="1:20">
      <c r="A370" s="2">
        <v>2600</v>
      </c>
      <c r="B370" s="2">
        <v>411</v>
      </c>
      <c r="D370" s="79"/>
      <c r="E370" s="5" t="s">
        <v>22</v>
      </c>
      <c r="F370" s="121"/>
      <c r="G370" s="282">
        <f>SUM(F371:F373)</f>
        <v>5700</v>
      </c>
      <c r="I370" s="199"/>
      <c r="J370" s="164"/>
      <c r="K370" s="281">
        <f>SUM(J371:J373)</f>
        <v>9700</v>
      </c>
      <c r="L370" s="268"/>
      <c r="M370" s="268"/>
      <c r="N370" s="212">
        <v>5700</v>
      </c>
      <c r="O370" s="199"/>
      <c r="P370" s="147">
        <v>7577.18</v>
      </c>
      <c r="Q370" s="90"/>
      <c r="R370" s="17"/>
      <c r="S370" s="199"/>
      <c r="T370" s="97"/>
    </row>
    <row r="371" spans="1:20">
      <c r="D371" s="79"/>
      <c r="E371" s="6" t="s">
        <v>437</v>
      </c>
      <c r="F371" s="134">
        <f>350*12</f>
        <v>4200</v>
      </c>
      <c r="G371" s="126"/>
      <c r="I371" s="199"/>
      <c r="J371" s="167">
        <v>8200</v>
      </c>
      <c r="K371" s="168"/>
      <c r="L371" s="268"/>
      <c r="M371" s="268"/>
      <c r="N371" s="44"/>
      <c r="O371" s="199"/>
      <c r="Q371" s="90"/>
      <c r="R371" s="17"/>
      <c r="S371" s="199"/>
      <c r="T371" s="97"/>
    </row>
    <row r="372" spans="1:20">
      <c r="D372" s="79"/>
      <c r="E372" s="6" t="s">
        <v>438</v>
      </c>
      <c r="F372" s="127">
        <v>500</v>
      </c>
      <c r="G372" s="126"/>
      <c r="I372" s="199"/>
      <c r="J372" s="172">
        <v>500</v>
      </c>
      <c r="K372" s="168"/>
      <c r="L372" s="268"/>
      <c r="M372" s="268"/>
      <c r="N372" s="44"/>
      <c r="O372" s="199"/>
      <c r="Q372" s="90"/>
      <c r="R372" s="17"/>
      <c r="S372" s="199"/>
      <c r="T372" s="97"/>
    </row>
    <row r="373" spans="1:20">
      <c r="D373" s="79"/>
      <c r="E373" s="6" t="s">
        <v>439</v>
      </c>
      <c r="F373" s="128">
        <v>1000</v>
      </c>
      <c r="G373" s="126"/>
      <c r="I373" s="199"/>
      <c r="J373" s="169">
        <v>1000</v>
      </c>
      <c r="K373" s="168"/>
      <c r="L373" s="268"/>
      <c r="M373" s="268"/>
      <c r="N373" s="44"/>
      <c r="O373" s="199"/>
      <c r="Q373" s="90"/>
      <c r="R373" s="17"/>
      <c r="S373" s="199"/>
      <c r="T373" s="97"/>
    </row>
    <row r="374" spans="1:20">
      <c r="D374" s="79"/>
      <c r="F374" s="121"/>
      <c r="G374" s="122"/>
      <c r="I374" s="197"/>
      <c r="J374" s="164"/>
      <c r="K374" s="165"/>
      <c r="L374" s="266"/>
      <c r="M374" s="266"/>
      <c r="O374" s="197"/>
      <c r="Q374" s="88"/>
      <c r="R374" s="17"/>
      <c r="S374" s="197"/>
      <c r="T374" s="97"/>
    </row>
    <row r="375" spans="1:20">
      <c r="A375" s="2">
        <v>2600</v>
      </c>
      <c r="B375" s="2">
        <v>415</v>
      </c>
      <c r="D375" s="79"/>
      <c r="E375" s="5" t="s">
        <v>23</v>
      </c>
      <c r="F375" s="37"/>
      <c r="G375" s="282">
        <f>SUM(F376:F376)</f>
        <v>5304</v>
      </c>
      <c r="I375" s="199"/>
      <c r="J375" s="164"/>
      <c r="K375" s="281">
        <f>SUM(J376:J376)</f>
        <v>4000</v>
      </c>
      <c r="L375" s="268"/>
      <c r="M375" s="268"/>
      <c r="N375" s="212">
        <v>5300</v>
      </c>
      <c r="O375" s="199"/>
      <c r="P375" s="147">
        <v>5235.93</v>
      </c>
      <c r="Q375" s="90"/>
      <c r="R375" s="17"/>
      <c r="S375" s="199"/>
      <c r="T375" s="97"/>
    </row>
    <row r="376" spans="1:20">
      <c r="D376" s="79"/>
      <c r="E376" s="6" t="s">
        <v>440</v>
      </c>
      <c r="F376" s="41">
        <f>442*12</f>
        <v>5304</v>
      </c>
      <c r="G376" s="43"/>
      <c r="I376" s="199"/>
      <c r="J376" s="166">
        <v>4000</v>
      </c>
      <c r="K376" s="168"/>
      <c r="L376" s="268"/>
      <c r="M376" s="268"/>
      <c r="N376" s="44"/>
      <c r="O376" s="199"/>
      <c r="Q376" s="90"/>
      <c r="R376" s="17"/>
      <c r="S376" s="199"/>
      <c r="T376" s="97"/>
    </row>
    <row r="377" spans="1:20">
      <c r="D377" s="79"/>
      <c r="E377" s="10"/>
      <c r="F377" s="58"/>
      <c r="G377" s="124"/>
      <c r="I377" s="197"/>
      <c r="J377" s="176"/>
      <c r="K377" s="165"/>
      <c r="L377" s="266"/>
      <c r="M377" s="266"/>
      <c r="O377" s="197"/>
      <c r="Q377" s="88"/>
      <c r="R377" s="17"/>
      <c r="S377" s="197"/>
      <c r="T377" s="97"/>
    </row>
    <row r="378" spans="1:20">
      <c r="A378" s="2">
        <v>2600</v>
      </c>
      <c r="B378" s="2">
        <v>422</v>
      </c>
      <c r="D378" s="79"/>
      <c r="E378" s="5" t="s">
        <v>24</v>
      </c>
      <c r="F378" s="121"/>
      <c r="G378" s="282">
        <f>SUM(F379)</f>
        <v>78000</v>
      </c>
      <c r="I378" s="199"/>
      <c r="J378" s="164"/>
      <c r="K378" s="281">
        <f>SUM(J379)</f>
        <v>78000</v>
      </c>
      <c r="L378" s="268"/>
      <c r="M378" s="268"/>
      <c r="N378" s="212">
        <v>75000</v>
      </c>
      <c r="O378" s="199"/>
      <c r="P378" s="147">
        <v>67865.19</v>
      </c>
      <c r="Q378" s="90"/>
      <c r="R378" s="17"/>
      <c r="S378" s="199"/>
      <c r="T378" s="97"/>
    </row>
    <row r="379" spans="1:20">
      <c r="D379" s="79"/>
      <c r="E379" s="5" t="s">
        <v>256</v>
      </c>
      <c r="F379" s="123">
        <v>78000</v>
      </c>
      <c r="G379" s="126"/>
      <c r="I379" s="199"/>
      <c r="J379" s="166">
        <v>78000</v>
      </c>
      <c r="K379" s="168"/>
      <c r="L379" s="268"/>
      <c r="M379" s="268"/>
      <c r="N379" s="154"/>
      <c r="O379" s="199"/>
      <c r="P379" s="148"/>
      <c r="Q379" s="90"/>
      <c r="R379" s="17"/>
      <c r="S379" s="199"/>
      <c r="T379" s="97"/>
    </row>
    <row r="380" spans="1:20">
      <c r="D380" s="79"/>
      <c r="F380" s="121"/>
      <c r="G380" s="126"/>
      <c r="I380" s="199"/>
      <c r="J380" s="164"/>
      <c r="K380" s="168"/>
      <c r="L380" s="268"/>
      <c r="M380" s="268"/>
      <c r="N380" s="154"/>
      <c r="O380" s="199"/>
      <c r="P380" s="148"/>
      <c r="Q380" s="90"/>
      <c r="R380" s="17"/>
      <c r="S380" s="199"/>
      <c r="T380" s="97"/>
    </row>
    <row r="381" spans="1:20">
      <c r="A381" s="2">
        <v>2600</v>
      </c>
      <c r="B381" s="2">
        <v>422</v>
      </c>
      <c r="C381" s="2">
        <v>801</v>
      </c>
      <c r="D381" s="79"/>
      <c r="E381" s="5" t="s">
        <v>39</v>
      </c>
      <c r="F381" s="121"/>
      <c r="G381" s="282">
        <f>SUM(F382:F382)</f>
        <v>20000</v>
      </c>
      <c r="I381" s="199"/>
      <c r="J381" s="164"/>
      <c r="K381" s="281">
        <f>SUM(J382:J382)</f>
        <v>23000</v>
      </c>
      <c r="L381" s="268"/>
      <c r="M381" s="268"/>
      <c r="N381" s="212">
        <v>20000</v>
      </c>
      <c r="O381" s="199"/>
      <c r="P381" s="147">
        <v>16563.080000000002</v>
      </c>
      <c r="Q381" s="90"/>
      <c r="R381" s="17"/>
      <c r="S381" s="199"/>
      <c r="T381" s="97"/>
    </row>
    <row r="382" spans="1:20">
      <c r="D382" s="79"/>
      <c r="E382" s="8" t="s">
        <v>257</v>
      </c>
      <c r="F382" s="123">
        <v>20000</v>
      </c>
      <c r="G382" s="122"/>
      <c r="I382" s="197"/>
      <c r="J382" s="166">
        <v>23000</v>
      </c>
      <c r="K382" s="165"/>
      <c r="L382" s="266"/>
      <c r="M382" s="266"/>
      <c r="O382" s="197"/>
      <c r="Q382" s="88"/>
      <c r="R382" s="17"/>
      <c r="S382" s="197"/>
      <c r="T382" s="97"/>
    </row>
    <row r="383" spans="1:20">
      <c r="D383" s="79"/>
      <c r="F383" s="37"/>
      <c r="G383" s="124"/>
      <c r="I383" s="197"/>
      <c r="J383" s="164"/>
      <c r="K383" s="165"/>
      <c r="L383" s="266"/>
      <c r="M383" s="266"/>
      <c r="O383" s="197"/>
      <c r="Q383" s="88"/>
      <c r="R383" s="17"/>
      <c r="S383" s="197"/>
      <c r="T383" s="97"/>
    </row>
    <row r="384" spans="1:20">
      <c r="A384" s="2">
        <v>2600</v>
      </c>
      <c r="B384" s="2">
        <v>424</v>
      </c>
      <c r="C384" s="2">
        <v>801</v>
      </c>
      <c r="D384" s="79"/>
      <c r="E384" s="5" t="s">
        <v>35</v>
      </c>
      <c r="F384" s="121"/>
      <c r="G384" s="282">
        <f>SUM(F385:F385)</f>
        <v>10000</v>
      </c>
      <c r="I384" s="199"/>
      <c r="J384" s="164"/>
      <c r="K384" s="281">
        <f>SUM(J385:J385)</f>
        <v>10000</v>
      </c>
      <c r="L384" s="268"/>
      <c r="M384" s="268"/>
      <c r="N384" s="40">
        <v>10000</v>
      </c>
      <c r="O384" s="199"/>
      <c r="P384" s="147">
        <v>9733.5400000000009</v>
      </c>
      <c r="Q384" s="90"/>
      <c r="R384" s="17"/>
      <c r="S384" s="199"/>
      <c r="T384" s="97"/>
    </row>
    <row r="385" spans="1:20">
      <c r="D385" s="79"/>
      <c r="E385" s="6" t="s">
        <v>258</v>
      </c>
      <c r="F385" s="123">
        <v>10000</v>
      </c>
      <c r="G385" s="126"/>
      <c r="I385" s="199"/>
      <c r="J385" s="166">
        <v>10000</v>
      </c>
      <c r="K385" s="168"/>
      <c r="L385" s="268"/>
      <c r="M385" s="268"/>
      <c r="N385" s="44"/>
      <c r="O385" s="199"/>
      <c r="Q385" s="90"/>
      <c r="R385" s="17"/>
      <c r="S385" s="199"/>
      <c r="T385" s="97"/>
    </row>
    <row r="386" spans="1:20">
      <c r="D386" s="79"/>
      <c r="F386" s="121"/>
      <c r="G386" s="122"/>
      <c r="I386" s="197"/>
      <c r="J386" s="164"/>
      <c r="K386" s="165"/>
      <c r="L386" s="266"/>
      <c r="M386" s="266"/>
      <c r="O386" s="197"/>
      <c r="Q386" s="88"/>
      <c r="R386" s="17"/>
      <c r="S386" s="197"/>
      <c r="T386" s="97"/>
    </row>
    <row r="387" spans="1:20">
      <c r="A387" s="2">
        <v>2600</v>
      </c>
      <c r="B387" s="2">
        <v>430</v>
      </c>
      <c r="D387" s="79"/>
      <c r="E387" s="5" t="s">
        <v>25</v>
      </c>
      <c r="F387" s="37"/>
      <c r="G387" s="282">
        <f>SUM(F388:F392)</f>
        <v>24800</v>
      </c>
      <c r="I387" s="199"/>
      <c r="J387" s="164"/>
      <c r="K387" s="281">
        <f>SUM(J388:J392)</f>
        <v>24200</v>
      </c>
      <c r="L387" s="268"/>
      <c r="M387" s="268"/>
      <c r="N387" s="40">
        <v>24200</v>
      </c>
      <c r="O387" s="199"/>
      <c r="P387" s="147">
        <v>24699.16</v>
      </c>
      <c r="Q387" s="90"/>
      <c r="R387" s="17"/>
      <c r="S387" s="199"/>
      <c r="T387" s="97"/>
    </row>
    <row r="388" spans="1:20">
      <c r="D388" s="79"/>
      <c r="E388" s="6" t="s">
        <v>98</v>
      </c>
      <c r="F388" s="42">
        <v>4000</v>
      </c>
      <c r="G388" s="43"/>
      <c r="I388" s="199"/>
      <c r="J388" s="167">
        <v>6400</v>
      </c>
      <c r="K388" s="168"/>
      <c r="L388" s="268"/>
      <c r="M388" s="268"/>
      <c r="N388" s="44"/>
      <c r="O388" s="199"/>
      <c r="Q388" s="90"/>
      <c r="R388" s="17"/>
      <c r="S388" s="199"/>
      <c r="T388" s="97"/>
    </row>
    <row r="389" spans="1:20">
      <c r="D389" s="79"/>
      <c r="E389" s="6" t="s">
        <v>99</v>
      </c>
      <c r="F389" s="57">
        <v>800</v>
      </c>
      <c r="G389" s="43"/>
      <c r="I389" s="199"/>
      <c r="J389" s="175">
        <v>800</v>
      </c>
      <c r="K389" s="168"/>
      <c r="L389" s="268"/>
      <c r="M389" s="268"/>
      <c r="N389" s="44"/>
      <c r="O389" s="199"/>
      <c r="Q389" s="90"/>
      <c r="R389" s="17"/>
      <c r="S389" s="199"/>
      <c r="T389" s="97"/>
    </row>
    <row r="390" spans="1:20">
      <c r="D390" s="79"/>
      <c r="E390" s="6" t="s">
        <v>100</v>
      </c>
      <c r="F390" s="57">
        <v>2000</v>
      </c>
      <c r="G390" s="43"/>
      <c r="I390" s="199"/>
      <c r="J390" s="175">
        <v>2000</v>
      </c>
      <c r="K390" s="168"/>
      <c r="L390" s="268"/>
      <c r="M390" s="268"/>
      <c r="N390" s="44"/>
      <c r="O390" s="199"/>
      <c r="Q390" s="90"/>
      <c r="R390" s="17"/>
      <c r="S390" s="199"/>
      <c r="T390" s="97"/>
    </row>
    <row r="391" spans="1:20">
      <c r="D391" s="79"/>
      <c r="E391" s="6" t="s">
        <v>442</v>
      </c>
      <c r="F391" s="57">
        <v>5000</v>
      </c>
      <c r="G391" s="43"/>
      <c r="I391" s="199"/>
      <c r="J391" s="175">
        <v>5000</v>
      </c>
      <c r="K391" s="168"/>
      <c r="L391" s="268"/>
      <c r="M391" s="268"/>
      <c r="N391" s="44"/>
      <c r="O391" s="199"/>
      <c r="Q391" s="90"/>
      <c r="R391" s="17"/>
      <c r="S391" s="199"/>
      <c r="T391" s="97"/>
    </row>
    <row r="392" spans="1:20">
      <c r="D392" s="79"/>
      <c r="E392" s="6" t="s">
        <v>441</v>
      </c>
      <c r="F392" s="53">
        <v>13000</v>
      </c>
      <c r="G392" s="43"/>
      <c r="I392" s="199"/>
      <c r="J392" s="177">
        <v>10000</v>
      </c>
      <c r="K392" s="168"/>
      <c r="L392" s="268"/>
      <c r="M392" s="268"/>
      <c r="N392" s="44"/>
      <c r="O392" s="199"/>
      <c r="Q392" s="90"/>
      <c r="R392" s="17"/>
      <c r="S392" s="199"/>
      <c r="T392" s="97"/>
    </row>
    <row r="393" spans="1:20">
      <c r="D393" s="79"/>
      <c r="E393" s="12"/>
      <c r="F393" s="37"/>
      <c r="G393" s="124"/>
      <c r="I393" s="197"/>
      <c r="J393" s="164"/>
      <c r="K393" s="165"/>
      <c r="L393" s="266"/>
      <c r="M393" s="266"/>
      <c r="O393" s="197"/>
      <c r="Q393" s="88"/>
      <c r="R393" s="17"/>
      <c r="S393" s="197"/>
      <c r="T393" s="97"/>
    </row>
    <row r="394" spans="1:20">
      <c r="A394" s="2">
        <v>2600</v>
      </c>
      <c r="B394" s="2">
        <v>430</v>
      </c>
      <c r="C394" s="2">
        <v>801</v>
      </c>
      <c r="D394" s="79"/>
      <c r="E394" s="5" t="s">
        <v>68</v>
      </c>
      <c r="F394" s="121"/>
      <c r="G394" s="282">
        <f>SUM(F395:F397)</f>
        <v>3900</v>
      </c>
      <c r="I394" s="199"/>
      <c r="J394" s="164"/>
      <c r="K394" s="281">
        <f>SUM(J395:J397)</f>
        <v>3900</v>
      </c>
      <c r="L394" s="268"/>
      <c r="M394" s="268"/>
      <c r="N394" s="40">
        <v>3900</v>
      </c>
      <c r="O394" s="199"/>
      <c r="P394" s="147">
        <v>3374.69</v>
      </c>
      <c r="Q394" s="90"/>
      <c r="R394" s="17"/>
      <c r="S394" s="199"/>
      <c r="T394" s="97"/>
    </row>
    <row r="395" spans="1:20">
      <c r="D395" s="79"/>
      <c r="E395" s="6" t="s">
        <v>134</v>
      </c>
      <c r="F395" s="125">
        <v>1400</v>
      </c>
      <c r="G395" s="126"/>
      <c r="I395" s="199"/>
      <c r="J395" s="170">
        <v>1400</v>
      </c>
      <c r="K395" s="168"/>
      <c r="L395" s="268"/>
      <c r="M395" s="268"/>
      <c r="N395" s="44"/>
      <c r="O395" s="199"/>
      <c r="Q395" s="90"/>
      <c r="R395" s="17"/>
      <c r="S395" s="199"/>
      <c r="T395" s="97"/>
    </row>
    <row r="396" spans="1:20">
      <c r="D396" s="79"/>
      <c r="E396" s="6" t="s">
        <v>135</v>
      </c>
      <c r="F396" s="128">
        <v>2500</v>
      </c>
      <c r="G396" s="126"/>
      <c r="I396" s="199"/>
      <c r="J396" s="169">
        <v>2500</v>
      </c>
      <c r="K396" s="168"/>
      <c r="L396" s="268"/>
      <c r="M396" s="268"/>
      <c r="N396" s="44"/>
      <c r="O396" s="199"/>
      <c r="Q396" s="90"/>
      <c r="R396" s="17"/>
      <c r="S396" s="199"/>
      <c r="T396" s="97"/>
    </row>
    <row r="397" spans="1:20">
      <c r="D397" s="79"/>
      <c r="E397" s="9"/>
      <c r="F397" s="133"/>
      <c r="G397" s="126"/>
      <c r="I397" s="199"/>
      <c r="J397" s="171"/>
      <c r="K397" s="168"/>
      <c r="L397" s="268"/>
      <c r="M397" s="268"/>
      <c r="N397" s="44"/>
      <c r="O397" s="199"/>
      <c r="Q397" s="90"/>
      <c r="R397" s="17"/>
      <c r="S397" s="199"/>
      <c r="T397" s="97"/>
    </row>
    <row r="398" spans="1:20">
      <c r="A398" s="2">
        <v>2600</v>
      </c>
      <c r="B398" s="2">
        <v>442</v>
      </c>
      <c r="D398" s="79"/>
      <c r="E398" s="5" t="s">
        <v>26</v>
      </c>
      <c r="F398" s="121"/>
      <c r="G398" s="282">
        <f>SUM(F399:F399)</f>
        <v>0</v>
      </c>
      <c r="I398" s="199"/>
      <c r="J398" s="164"/>
      <c r="K398" s="281">
        <f>SUM(J399:J399)</f>
        <v>0</v>
      </c>
      <c r="L398" s="268"/>
      <c r="M398" s="268"/>
      <c r="N398" s="40">
        <v>0</v>
      </c>
      <c r="O398" s="199"/>
      <c r="P398" s="147">
        <v>0</v>
      </c>
      <c r="Q398" s="90"/>
      <c r="R398" s="17"/>
      <c r="S398" s="199"/>
      <c r="T398" s="97"/>
    </row>
    <row r="399" spans="1:20">
      <c r="D399" s="79"/>
      <c r="E399" s="6" t="s">
        <v>274</v>
      </c>
      <c r="F399" s="128">
        <v>0</v>
      </c>
      <c r="G399" s="126"/>
      <c r="I399" s="199"/>
      <c r="J399" s="169">
        <v>0</v>
      </c>
      <c r="K399" s="168"/>
      <c r="L399" s="268"/>
      <c r="M399" s="268"/>
      <c r="N399" s="44"/>
      <c r="O399" s="199"/>
      <c r="Q399" s="90"/>
      <c r="R399" s="17"/>
      <c r="S399" s="199"/>
      <c r="T399" s="97"/>
    </row>
    <row r="400" spans="1:20">
      <c r="D400" s="79"/>
      <c r="E400" s="2"/>
      <c r="F400" s="121"/>
      <c r="G400" s="122"/>
      <c r="I400" s="197"/>
      <c r="J400" s="164"/>
      <c r="K400" s="165"/>
      <c r="L400" s="266"/>
      <c r="M400" s="266"/>
      <c r="O400" s="197"/>
      <c r="Q400" s="88"/>
      <c r="R400" s="17"/>
      <c r="S400" s="197"/>
      <c r="T400" s="97"/>
    </row>
    <row r="401" spans="1:20">
      <c r="A401" s="2">
        <v>2600</v>
      </c>
      <c r="B401" s="2">
        <v>521</v>
      </c>
      <c r="D401" s="79"/>
      <c r="E401" s="5" t="s">
        <v>69</v>
      </c>
      <c r="F401" s="37"/>
      <c r="G401" s="282">
        <f>SUM(F402)</f>
        <v>30000</v>
      </c>
      <c r="I401" s="199"/>
      <c r="J401" s="164"/>
      <c r="K401" s="281">
        <f>SUM(J402)</f>
        <v>35000</v>
      </c>
      <c r="L401" s="268"/>
      <c r="M401" s="268"/>
      <c r="N401" s="212">
        <v>28000</v>
      </c>
      <c r="O401" s="199"/>
      <c r="P401" s="147">
        <v>30088</v>
      </c>
      <c r="Q401" s="90"/>
      <c r="R401" s="17"/>
      <c r="S401" s="199"/>
      <c r="T401" s="97"/>
    </row>
    <row r="402" spans="1:20">
      <c r="D402" s="79"/>
      <c r="E402" s="5" t="s">
        <v>259</v>
      </c>
      <c r="F402" s="41">
        <v>30000</v>
      </c>
      <c r="G402" s="43"/>
      <c r="I402" s="199"/>
      <c r="J402" s="166">
        <v>35000</v>
      </c>
      <c r="K402" s="168"/>
      <c r="L402" s="268"/>
      <c r="M402" s="268"/>
      <c r="N402" s="44"/>
      <c r="O402" s="199"/>
      <c r="P402" s="148"/>
      <c r="Q402" s="90"/>
      <c r="R402" s="17"/>
      <c r="S402" s="199"/>
      <c r="T402" s="97"/>
    </row>
    <row r="403" spans="1:20">
      <c r="D403" s="79"/>
      <c r="F403" s="37"/>
      <c r="G403" s="43"/>
      <c r="I403" s="199"/>
      <c r="J403" s="164"/>
      <c r="K403" s="168"/>
      <c r="L403" s="268"/>
      <c r="M403" s="268"/>
      <c r="N403" s="44"/>
      <c r="O403" s="199"/>
      <c r="P403" s="148"/>
      <c r="Q403" s="90"/>
      <c r="R403" s="17"/>
      <c r="S403" s="199"/>
      <c r="T403" s="97"/>
    </row>
    <row r="404" spans="1:20">
      <c r="A404" s="2">
        <v>2600</v>
      </c>
      <c r="B404" s="2">
        <v>521</v>
      </c>
      <c r="C404" s="2">
        <v>801</v>
      </c>
      <c r="D404" s="79"/>
      <c r="E404" s="5" t="s">
        <v>40</v>
      </c>
      <c r="F404" s="48"/>
      <c r="G404" s="282">
        <f>SUM(F405)</f>
        <v>12000</v>
      </c>
      <c r="I404" s="199"/>
      <c r="J404" s="171"/>
      <c r="K404" s="281">
        <f>SUM(J405)</f>
        <v>14000</v>
      </c>
      <c r="L404" s="268"/>
      <c r="M404" s="268"/>
      <c r="N404" s="212">
        <v>11000</v>
      </c>
      <c r="O404" s="199"/>
      <c r="P404" s="147">
        <v>12289</v>
      </c>
      <c r="Q404" s="90"/>
      <c r="R404" s="17"/>
      <c r="S404" s="199"/>
      <c r="T404" s="97"/>
    </row>
    <row r="405" spans="1:20">
      <c r="D405" s="79"/>
      <c r="E405" s="6" t="s">
        <v>152</v>
      </c>
      <c r="F405" s="41">
        <v>12000</v>
      </c>
      <c r="G405" s="43"/>
      <c r="I405" s="199"/>
      <c r="J405" s="166">
        <v>14000</v>
      </c>
      <c r="K405" s="168"/>
      <c r="L405" s="268"/>
      <c r="M405" s="268"/>
      <c r="N405" s="44"/>
      <c r="O405" s="199"/>
      <c r="Q405" s="90"/>
      <c r="R405" s="17"/>
      <c r="S405" s="199"/>
      <c r="T405" s="97"/>
    </row>
    <row r="406" spans="1:20">
      <c r="D406" s="79"/>
      <c r="F406" s="37"/>
      <c r="G406" s="135"/>
      <c r="I406" s="198"/>
      <c r="J406" s="164"/>
      <c r="K406" s="178"/>
      <c r="L406" s="269"/>
      <c r="M406" s="269"/>
      <c r="O406" s="198"/>
      <c r="Q406" s="89"/>
      <c r="R406" s="17"/>
      <c r="S406" s="198"/>
      <c r="T406" s="97"/>
    </row>
    <row r="407" spans="1:20">
      <c r="A407" s="2">
        <v>2600</v>
      </c>
      <c r="B407" s="2">
        <v>580</v>
      </c>
      <c r="D407" s="79"/>
      <c r="E407" s="5" t="s">
        <v>101</v>
      </c>
      <c r="F407" s="37"/>
      <c r="G407" s="282">
        <f>SUM(F408)</f>
        <v>-7700.0000000000009</v>
      </c>
      <c r="I407" s="199"/>
      <c r="J407" s="164"/>
      <c r="K407" s="281">
        <f>SUM(J408)</f>
        <v>-9000</v>
      </c>
      <c r="L407" s="268"/>
      <c r="M407" s="268"/>
      <c r="N407" s="212">
        <v>-7000</v>
      </c>
      <c r="O407" s="199"/>
      <c r="P407" s="147">
        <v>-6637.03</v>
      </c>
      <c r="Q407" s="90"/>
      <c r="R407" s="17"/>
      <c r="S407" s="199"/>
      <c r="T407" s="97"/>
    </row>
    <row r="408" spans="1:20">
      <c r="D408" s="79"/>
      <c r="E408" s="6" t="s">
        <v>443</v>
      </c>
      <c r="F408" s="41">
        <f>14000*0.55*-1</f>
        <v>-7700.0000000000009</v>
      </c>
      <c r="G408" s="135"/>
      <c r="I408" s="198"/>
      <c r="J408" s="166">
        <v>-9000</v>
      </c>
      <c r="K408" s="178"/>
      <c r="L408" s="269"/>
      <c r="M408" s="269"/>
      <c r="O408" s="198"/>
      <c r="Q408" s="89"/>
      <c r="R408" s="17"/>
      <c r="S408" s="198"/>
      <c r="T408" s="97"/>
    </row>
    <row r="409" spans="1:20">
      <c r="D409" s="79"/>
      <c r="F409" s="37"/>
      <c r="G409" s="135"/>
      <c r="I409" s="198"/>
      <c r="J409" s="164"/>
      <c r="K409" s="178"/>
      <c r="L409" s="269"/>
      <c r="M409" s="269"/>
      <c r="O409" s="198"/>
      <c r="Q409" s="89"/>
      <c r="R409" s="17"/>
      <c r="S409" s="198"/>
      <c r="T409" s="97"/>
    </row>
    <row r="410" spans="1:20">
      <c r="A410" s="2">
        <v>2600</v>
      </c>
      <c r="B410" s="2">
        <v>610</v>
      </c>
      <c r="D410" s="79"/>
      <c r="E410" s="5" t="s">
        <v>27</v>
      </c>
      <c r="F410" s="37"/>
      <c r="G410" s="282">
        <f>F411</f>
        <v>35000</v>
      </c>
      <c r="I410" s="199"/>
      <c r="J410" s="164"/>
      <c r="K410" s="281">
        <f>J411</f>
        <v>35000</v>
      </c>
      <c r="L410" s="268">
        <v>29928</v>
      </c>
      <c r="M410" s="277">
        <f>L410/K410</f>
        <v>0.85508571428571434</v>
      </c>
      <c r="N410" s="40">
        <v>35000</v>
      </c>
      <c r="O410" s="199"/>
      <c r="P410" s="147">
        <v>36401.29</v>
      </c>
      <c r="Q410" s="90"/>
      <c r="R410" s="17"/>
      <c r="S410" s="199"/>
      <c r="T410" s="97"/>
    </row>
    <row r="411" spans="1:20">
      <c r="D411" s="79"/>
      <c r="E411" s="6" t="s">
        <v>104</v>
      </c>
      <c r="F411" s="41">
        <v>35000</v>
      </c>
      <c r="G411" s="43"/>
      <c r="I411" s="199"/>
      <c r="J411" s="166">
        <v>35000</v>
      </c>
      <c r="K411" s="168"/>
      <c r="L411" s="268"/>
      <c r="M411" s="268"/>
      <c r="N411" s="44"/>
      <c r="O411" s="199"/>
      <c r="Q411" s="90"/>
      <c r="R411" s="17"/>
      <c r="S411" s="199"/>
      <c r="T411" s="97"/>
    </row>
    <row r="412" spans="1:20">
      <c r="D412" s="79"/>
      <c r="E412" s="7"/>
      <c r="F412" s="48"/>
      <c r="G412" s="43"/>
      <c r="I412" s="199"/>
      <c r="J412" s="171"/>
      <c r="K412" s="168"/>
      <c r="L412" s="268"/>
      <c r="M412" s="268"/>
      <c r="N412" s="44"/>
      <c r="O412" s="199"/>
      <c r="Q412" s="90"/>
      <c r="R412" s="17"/>
      <c r="S412" s="199"/>
      <c r="T412" s="97"/>
    </row>
    <row r="413" spans="1:20">
      <c r="A413" s="2">
        <v>2600</v>
      </c>
      <c r="B413" s="2">
        <v>610</v>
      </c>
      <c r="C413" s="2">
        <v>801</v>
      </c>
      <c r="D413" s="79"/>
      <c r="E413" s="5" t="s">
        <v>41</v>
      </c>
      <c r="F413" s="37"/>
      <c r="G413" s="282">
        <f>SUM(F414:F414)</f>
        <v>6000</v>
      </c>
      <c r="I413" s="199"/>
      <c r="J413" s="164"/>
      <c r="K413" s="281">
        <f>SUM(J414:J414)</f>
        <v>6000</v>
      </c>
      <c r="L413" s="268">
        <v>5098</v>
      </c>
      <c r="M413" s="277">
        <f>L413/K413</f>
        <v>0.84966666666666668</v>
      </c>
      <c r="N413" s="40">
        <v>6000</v>
      </c>
      <c r="O413" s="199"/>
      <c r="P413" s="147">
        <v>6260.18</v>
      </c>
      <c r="Q413" s="90"/>
      <c r="R413" s="17"/>
      <c r="S413" s="199"/>
      <c r="T413" s="97"/>
    </row>
    <row r="414" spans="1:20">
      <c r="D414" s="79"/>
      <c r="E414" s="6" t="s">
        <v>104</v>
      </c>
      <c r="F414" s="41">
        <v>6000</v>
      </c>
      <c r="G414" s="43"/>
      <c r="I414" s="199"/>
      <c r="J414" s="166">
        <v>6000</v>
      </c>
      <c r="K414" s="168"/>
      <c r="L414" s="268"/>
      <c r="M414" s="268"/>
      <c r="N414" s="44"/>
      <c r="O414" s="199"/>
      <c r="Q414" s="90"/>
      <c r="R414" s="17"/>
      <c r="S414" s="199"/>
      <c r="T414" s="97"/>
    </row>
    <row r="415" spans="1:20">
      <c r="D415" s="79"/>
      <c r="F415" s="37"/>
      <c r="G415" s="135"/>
      <c r="I415" s="198"/>
      <c r="J415" s="164"/>
      <c r="K415" s="178"/>
      <c r="L415" s="269"/>
      <c r="M415" s="269"/>
      <c r="O415" s="198"/>
      <c r="Q415" s="89"/>
      <c r="R415" s="17"/>
      <c r="S415" s="198"/>
      <c r="T415" s="97"/>
    </row>
    <row r="416" spans="1:20">
      <c r="A416" s="2">
        <v>2600</v>
      </c>
      <c r="B416" s="2">
        <v>621</v>
      </c>
      <c r="D416" s="79"/>
      <c r="E416" s="5" t="s">
        <v>262</v>
      </c>
      <c r="F416" s="37"/>
      <c r="G416" s="282">
        <f>SUM(F417:F420)</f>
        <v>75000</v>
      </c>
      <c r="I416" s="199"/>
      <c r="J416" s="164"/>
      <c r="K416" s="281">
        <f>SUM(J417:J420)</f>
        <v>85000</v>
      </c>
      <c r="L416" s="268"/>
      <c r="M416" s="268"/>
      <c r="N416" s="212">
        <v>75000</v>
      </c>
      <c r="O416" s="199"/>
      <c r="P416" s="147">
        <v>71070.850000000006</v>
      </c>
      <c r="Q416" s="90"/>
      <c r="R416" s="17"/>
      <c r="S416" s="199"/>
      <c r="T416" s="97"/>
    </row>
    <row r="417" spans="1:254">
      <c r="D417" s="79"/>
      <c r="E417" s="5" t="s">
        <v>444</v>
      </c>
      <c r="F417" s="47">
        <v>600</v>
      </c>
      <c r="G417" s="129"/>
      <c r="I417" s="196"/>
      <c r="J417" s="170">
        <v>1120</v>
      </c>
      <c r="K417" s="163"/>
      <c r="L417" s="267"/>
      <c r="M417" s="267"/>
      <c r="N417" s="32"/>
      <c r="O417" s="196"/>
      <c r="P417" s="148"/>
      <c r="Q417" s="87"/>
      <c r="R417" s="17"/>
      <c r="S417" s="196"/>
      <c r="T417" s="97"/>
    </row>
    <row r="418" spans="1:254">
      <c r="D418" s="79"/>
      <c r="E418" s="5" t="s">
        <v>445</v>
      </c>
      <c r="F418" s="127">
        <v>53000</v>
      </c>
      <c r="G418" s="31"/>
      <c r="I418" s="196"/>
      <c r="J418" s="172">
        <v>55680</v>
      </c>
      <c r="K418" s="163"/>
      <c r="L418" s="267"/>
      <c r="M418" s="267"/>
      <c r="N418" s="32"/>
      <c r="O418" s="196"/>
      <c r="P418" s="148"/>
      <c r="Q418" s="87"/>
      <c r="R418" s="17"/>
      <c r="S418" s="196"/>
      <c r="T418" s="97"/>
    </row>
    <row r="419" spans="1:254">
      <c r="D419" s="79"/>
      <c r="E419" s="5" t="s">
        <v>260</v>
      </c>
      <c r="F419" s="45">
        <v>16000</v>
      </c>
      <c r="G419" s="129"/>
      <c r="I419" s="196"/>
      <c r="J419" s="172">
        <v>16000</v>
      </c>
      <c r="K419" s="163"/>
      <c r="L419" s="267"/>
      <c r="M419" s="267"/>
      <c r="N419" s="32"/>
      <c r="O419" s="196"/>
      <c r="P419" s="148"/>
      <c r="Q419" s="87"/>
      <c r="R419" s="17"/>
      <c r="S419" s="196"/>
      <c r="T419" s="97"/>
    </row>
    <row r="420" spans="1:254">
      <c r="D420" s="79"/>
      <c r="E420" s="5" t="s">
        <v>261</v>
      </c>
      <c r="F420" s="128">
        <v>5400</v>
      </c>
      <c r="G420" s="31"/>
      <c r="I420" s="196"/>
      <c r="J420" s="169">
        <v>12200</v>
      </c>
      <c r="K420" s="163"/>
      <c r="L420" s="267"/>
      <c r="M420" s="267"/>
      <c r="N420" s="32"/>
      <c r="O420" s="196"/>
      <c r="P420" s="148"/>
      <c r="Q420" s="87"/>
      <c r="R420" s="17"/>
      <c r="S420" s="196"/>
      <c r="T420" s="97"/>
    </row>
    <row r="421" spans="1:254">
      <c r="D421" s="79"/>
      <c r="F421" s="37"/>
      <c r="G421" s="129"/>
      <c r="I421" s="196"/>
      <c r="J421" s="164"/>
      <c r="K421" s="163"/>
      <c r="L421" s="267"/>
      <c r="M421" s="267"/>
      <c r="N421" s="32"/>
      <c r="O421" s="196"/>
      <c r="P421" s="148"/>
      <c r="Q421" s="87"/>
      <c r="R421" s="17"/>
      <c r="S421" s="196"/>
      <c r="T421" s="97"/>
    </row>
    <row r="422" spans="1:254">
      <c r="A422" s="2">
        <v>2600</v>
      </c>
      <c r="B422" s="2">
        <v>621</v>
      </c>
      <c r="C422" s="2">
        <v>801</v>
      </c>
      <c r="D422" s="79"/>
      <c r="E422" s="5" t="s">
        <v>42</v>
      </c>
      <c r="F422" s="121"/>
      <c r="G422" s="282">
        <f>SUM(F423:F424)</f>
        <v>17000</v>
      </c>
      <c r="H422" s="217"/>
      <c r="I422" s="199"/>
      <c r="J422" s="164"/>
      <c r="K422" s="281">
        <f>SUM(J423:J424)</f>
        <v>16000</v>
      </c>
      <c r="L422" s="268"/>
      <c r="M422" s="268"/>
      <c r="N422" s="40">
        <v>16000</v>
      </c>
      <c r="O422" s="199"/>
      <c r="P422" s="147">
        <v>15674.3</v>
      </c>
      <c r="Q422" s="90"/>
      <c r="R422" s="66"/>
      <c r="S422" s="199"/>
      <c r="T422" s="97"/>
      <c r="U422" s="10"/>
      <c r="V422" s="10"/>
      <c r="X422" s="10"/>
      <c r="Y422" s="10"/>
      <c r="Z422" s="10"/>
      <c r="AB422" s="10"/>
      <c r="AC422" s="10"/>
      <c r="AD422" s="10"/>
      <c r="AF422" s="10"/>
      <c r="AG422" s="10"/>
      <c r="AH422" s="10"/>
      <c r="AJ422" s="10"/>
      <c r="AK422" s="10"/>
      <c r="AL422" s="10"/>
      <c r="AN422" s="10"/>
      <c r="AO422" s="10"/>
      <c r="AP422" s="10"/>
      <c r="AR422" s="10"/>
      <c r="AS422" s="10"/>
      <c r="AT422" s="10"/>
      <c r="AV422" s="10"/>
      <c r="AW422" s="10"/>
      <c r="AX422" s="10"/>
      <c r="AZ422" s="10"/>
      <c r="BA422" s="10"/>
      <c r="BB422" s="10"/>
      <c r="BD422" s="10"/>
      <c r="BE422" s="10"/>
      <c r="BF422" s="10"/>
      <c r="BH422" s="10"/>
      <c r="BI422" s="10"/>
      <c r="BJ422" s="10"/>
      <c r="BL422" s="10"/>
      <c r="BM422" s="10"/>
      <c r="BN422" s="10"/>
      <c r="BP422" s="10"/>
      <c r="BQ422" s="10"/>
      <c r="BR422" s="10"/>
      <c r="BT422" s="10"/>
      <c r="BU422" s="10"/>
      <c r="BV422" s="10"/>
      <c r="BX422" s="10"/>
      <c r="BY422" s="10"/>
      <c r="BZ422" s="10"/>
      <c r="CB422" s="10"/>
      <c r="CC422" s="10"/>
      <c r="CD422" s="10"/>
      <c r="CF422" s="10"/>
      <c r="CG422" s="10"/>
      <c r="CH422" s="10"/>
      <c r="CJ422" s="10"/>
      <c r="CK422" s="10"/>
      <c r="CL422" s="10"/>
      <c r="CN422" s="10"/>
      <c r="CO422" s="10"/>
      <c r="CP422" s="10"/>
      <c r="CR422" s="10"/>
      <c r="CS422" s="10"/>
      <c r="CT422" s="10"/>
      <c r="CV422" s="10"/>
      <c r="CW422" s="10"/>
      <c r="CX422" s="10"/>
      <c r="CZ422" s="10"/>
      <c r="DA422" s="10"/>
      <c r="DB422" s="10"/>
      <c r="DD422" s="10"/>
      <c r="DE422" s="10"/>
      <c r="DF422" s="10"/>
      <c r="DH422" s="10"/>
      <c r="DI422" s="10"/>
      <c r="DJ422" s="10"/>
      <c r="DL422" s="10"/>
      <c r="DM422" s="10"/>
      <c r="DN422" s="10"/>
      <c r="DP422" s="10"/>
      <c r="DQ422" s="10"/>
      <c r="DR422" s="10"/>
      <c r="DT422" s="10"/>
      <c r="DU422" s="10"/>
      <c r="DV422" s="10"/>
      <c r="DX422" s="10"/>
      <c r="DY422" s="10"/>
      <c r="DZ422" s="10"/>
      <c r="EB422" s="10"/>
      <c r="EC422" s="10"/>
      <c r="ED422" s="10"/>
      <c r="EF422" s="10"/>
      <c r="EG422" s="10"/>
      <c r="EH422" s="10"/>
      <c r="EJ422" s="10"/>
      <c r="EK422" s="10"/>
      <c r="EL422" s="10"/>
      <c r="EN422" s="10"/>
      <c r="EO422" s="10"/>
      <c r="EP422" s="10"/>
      <c r="ER422" s="10"/>
      <c r="ES422" s="10"/>
      <c r="ET422" s="10"/>
      <c r="EV422" s="10"/>
      <c r="EW422" s="10"/>
      <c r="EX422" s="10"/>
      <c r="EZ422" s="10"/>
      <c r="FA422" s="10"/>
      <c r="FB422" s="10"/>
      <c r="FD422" s="10"/>
      <c r="FE422" s="10"/>
      <c r="FF422" s="10"/>
      <c r="FH422" s="10"/>
      <c r="FI422" s="10"/>
      <c r="FJ422" s="10"/>
      <c r="FL422" s="10"/>
      <c r="FM422" s="10"/>
      <c r="FN422" s="10"/>
      <c r="FP422" s="10"/>
      <c r="FQ422" s="10"/>
      <c r="FR422" s="10"/>
      <c r="FT422" s="10"/>
      <c r="FU422" s="10"/>
      <c r="FV422" s="10"/>
      <c r="FX422" s="10"/>
      <c r="FY422" s="10"/>
      <c r="FZ422" s="10"/>
      <c r="GB422" s="10"/>
      <c r="GC422" s="10"/>
      <c r="GD422" s="10"/>
      <c r="GF422" s="10"/>
      <c r="GG422" s="10"/>
      <c r="GH422" s="10"/>
      <c r="GJ422" s="10"/>
      <c r="GK422" s="10"/>
      <c r="GL422" s="10"/>
      <c r="GN422" s="10"/>
      <c r="GO422" s="10"/>
      <c r="GP422" s="10"/>
      <c r="GR422" s="10"/>
      <c r="GS422" s="10"/>
      <c r="GT422" s="10"/>
      <c r="GV422" s="10"/>
      <c r="GW422" s="10"/>
      <c r="GX422" s="10"/>
      <c r="GZ422" s="10"/>
      <c r="HA422" s="10"/>
      <c r="HB422" s="10"/>
      <c r="HD422" s="10"/>
      <c r="HE422" s="10"/>
      <c r="HF422" s="10"/>
      <c r="HH422" s="10"/>
      <c r="HI422" s="10"/>
      <c r="HJ422" s="10"/>
      <c r="HL422" s="10"/>
      <c r="HM422" s="10"/>
      <c r="HN422" s="10"/>
      <c r="HP422" s="10"/>
      <c r="HQ422" s="10"/>
      <c r="HR422" s="10"/>
      <c r="HT422" s="10"/>
      <c r="HU422" s="10"/>
      <c r="HV422" s="10"/>
      <c r="HX422" s="10"/>
      <c r="HY422" s="10"/>
      <c r="HZ422" s="10"/>
      <c r="IB422" s="10"/>
      <c r="IC422" s="10"/>
      <c r="ID422" s="10"/>
      <c r="IF422" s="10"/>
      <c r="IG422" s="10"/>
      <c r="IH422" s="10"/>
      <c r="IJ422" s="10"/>
      <c r="IK422" s="10"/>
      <c r="IL422" s="10"/>
      <c r="IN422" s="10"/>
      <c r="IO422" s="10"/>
      <c r="IP422" s="10"/>
      <c r="IR422" s="10"/>
      <c r="IS422" s="10"/>
      <c r="IT422" s="10"/>
    </row>
    <row r="423" spans="1:254">
      <c r="D423" s="79"/>
      <c r="E423" s="5" t="s">
        <v>445</v>
      </c>
      <c r="F423" s="125">
        <v>12000</v>
      </c>
      <c r="G423" s="126"/>
      <c r="H423" s="217"/>
      <c r="I423" s="199"/>
      <c r="J423" s="170">
        <v>16000</v>
      </c>
      <c r="K423" s="168"/>
      <c r="L423" s="268"/>
      <c r="M423" s="268"/>
      <c r="N423" s="32"/>
      <c r="O423" s="199"/>
      <c r="P423" s="148"/>
      <c r="Q423" s="90"/>
      <c r="R423" s="66"/>
      <c r="S423" s="199"/>
      <c r="T423" s="97"/>
      <c r="U423" s="10"/>
      <c r="V423" s="10"/>
      <c r="X423" s="10"/>
      <c r="Y423" s="10"/>
      <c r="Z423" s="10"/>
      <c r="AB423" s="10"/>
      <c r="AC423" s="10"/>
      <c r="AD423" s="10"/>
      <c r="AF423" s="10"/>
      <c r="AG423" s="10"/>
      <c r="AH423" s="10"/>
      <c r="AJ423" s="10"/>
      <c r="AK423" s="10"/>
      <c r="AL423" s="10"/>
      <c r="AN423" s="10"/>
      <c r="AO423" s="10"/>
      <c r="AP423" s="10"/>
      <c r="AR423" s="10"/>
      <c r="AS423" s="10"/>
      <c r="AT423" s="10"/>
      <c r="AV423" s="10"/>
      <c r="AW423" s="10"/>
      <c r="AX423" s="10"/>
      <c r="AZ423" s="10"/>
      <c r="BA423" s="10"/>
      <c r="BB423" s="10"/>
      <c r="BD423" s="10"/>
      <c r="BE423" s="10"/>
      <c r="BF423" s="10"/>
      <c r="BH423" s="10"/>
      <c r="BI423" s="10"/>
      <c r="BJ423" s="10"/>
      <c r="BL423" s="10"/>
      <c r="BM423" s="10"/>
      <c r="BN423" s="10"/>
      <c r="BP423" s="10"/>
      <c r="BQ423" s="10"/>
      <c r="BR423" s="10"/>
      <c r="BT423" s="10"/>
      <c r="BU423" s="10"/>
      <c r="BV423" s="10"/>
      <c r="BX423" s="10"/>
      <c r="BY423" s="10"/>
      <c r="BZ423" s="10"/>
      <c r="CB423" s="10"/>
      <c r="CC423" s="10"/>
      <c r="CD423" s="10"/>
      <c r="CF423" s="10"/>
      <c r="CG423" s="10"/>
      <c r="CH423" s="10"/>
      <c r="CJ423" s="10"/>
      <c r="CK423" s="10"/>
      <c r="CL423" s="10"/>
      <c r="CN423" s="10"/>
      <c r="CO423" s="10"/>
      <c r="CP423" s="10"/>
      <c r="CR423" s="10"/>
      <c r="CS423" s="10"/>
      <c r="CT423" s="10"/>
      <c r="CV423" s="10"/>
      <c r="CW423" s="10"/>
      <c r="CX423" s="10"/>
      <c r="CZ423" s="10"/>
      <c r="DA423" s="10"/>
      <c r="DB423" s="10"/>
      <c r="DD423" s="10"/>
      <c r="DE423" s="10"/>
      <c r="DF423" s="10"/>
      <c r="DH423" s="10"/>
      <c r="DI423" s="10"/>
      <c r="DJ423" s="10"/>
      <c r="DL423" s="10"/>
      <c r="DM423" s="10"/>
      <c r="DN423" s="10"/>
      <c r="DP423" s="10"/>
      <c r="DQ423" s="10"/>
      <c r="DR423" s="10"/>
      <c r="DT423" s="10"/>
      <c r="DU423" s="10"/>
      <c r="DV423" s="10"/>
      <c r="DX423" s="10"/>
      <c r="DY423" s="10"/>
      <c r="DZ423" s="10"/>
      <c r="EB423" s="10"/>
      <c r="EC423" s="10"/>
      <c r="ED423" s="10"/>
      <c r="EF423" s="10"/>
      <c r="EG423" s="10"/>
      <c r="EH423" s="10"/>
      <c r="EJ423" s="10"/>
      <c r="EK423" s="10"/>
      <c r="EL423" s="10"/>
      <c r="EN423" s="10"/>
      <c r="EO423" s="10"/>
      <c r="EP423" s="10"/>
      <c r="ER423" s="10"/>
      <c r="ES423" s="10"/>
      <c r="ET423" s="10"/>
      <c r="EV423" s="10"/>
      <c r="EW423" s="10"/>
      <c r="EX423" s="10"/>
      <c r="EZ423" s="10"/>
      <c r="FA423" s="10"/>
      <c r="FB423" s="10"/>
      <c r="FD423" s="10"/>
      <c r="FE423" s="10"/>
      <c r="FF423" s="10"/>
      <c r="FH423" s="10"/>
      <c r="FI423" s="10"/>
      <c r="FJ423" s="10"/>
      <c r="FL423" s="10"/>
      <c r="FM423" s="10"/>
      <c r="FN423" s="10"/>
      <c r="FP423" s="10"/>
      <c r="FQ423" s="10"/>
      <c r="FR423" s="10"/>
      <c r="FT423" s="10"/>
      <c r="FU423" s="10"/>
      <c r="FV423" s="10"/>
      <c r="FX423" s="10"/>
      <c r="FY423" s="10"/>
      <c r="FZ423" s="10"/>
      <c r="GB423" s="10"/>
      <c r="GC423" s="10"/>
      <c r="GD423" s="10"/>
      <c r="GF423" s="10"/>
      <c r="GG423" s="10"/>
      <c r="GH423" s="10"/>
      <c r="GJ423" s="10"/>
      <c r="GK423" s="10"/>
      <c r="GL423" s="10"/>
      <c r="GN423" s="10"/>
      <c r="GO423" s="10"/>
      <c r="GP423" s="10"/>
      <c r="GR423" s="10"/>
      <c r="GS423" s="10"/>
      <c r="GT423" s="10"/>
      <c r="GV423" s="10"/>
      <c r="GW423" s="10"/>
      <c r="GX423" s="10"/>
      <c r="GZ423" s="10"/>
      <c r="HA423" s="10"/>
      <c r="HB423" s="10"/>
      <c r="HD423" s="10"/>
      <c r="HE423" s="10"/>
      <c r="HF423" s="10"/>
      <c r="HH423" s="10"/>
      <c r="HI423" s="10"/>
      <c r="HJ423" s="10"/>
      <c r="HL423" s="10"/>
      <c r="HM423" s="10"/>
      <c r="HN423" s="10"/>
      <c r="HP423" s="10"/>
      <c r="HQ423" s="10"/>
      <c r="HR423" s="10"/>
      <c r="HT423" s="10"/>
      <c r="HU423" s="10"/>
      <c r="HV423" s="10"/>
      <c r="HX423" s="10"/>
      <c r="HY423" s="10"/>
      <c r="HZ423" s="10"/>
      <c r="IB423" s="10"/>
      <c r="IC423" s="10"/>
      <c r="ID423" s="10"/>
      <c r="IF423" s="10"/>
      <c r="IG423" s="10"/>
      <c r="IH423" s="10"/>
      <c r="IJ423" s="10"/>
      <c r="IK423" s="10"/>
      <c r="IL423" s="10"/>
      <c r="IN423" s="10"/>
      <c r="IO423" s="10"/>
      <c r="IP423" s="10"/>
      <c r="IR423" s="10"/>
      <c r="IS423" s="10"/>
      <c r="IT423" s="10"/>
    </row>
    <row r="424" spans="1:254">
      <c r="D424" s="79"/>
      <c r="E424" s="5" t="s">
        <v>263</v>
      </c>
      <c r="F424" s="128">
        <v>5000</v>
      </c>
      <c r="G424" s="126"/>
      <c r="H424" s="217"/>
      <c r="I424" s="199"/>
      <c r="J424" s="169"/>
      <c r="K424" s="168"/>
      <c r="L424" s="268"/>
      <c r="M424" s="268"/>
      <c r="N424" s="32"/>
      <c r="O424" s="199"/>
      <c r="Q424" s="90"/>
      <c r="R424" s="66"/>
      <c r="S424" s="199"/>
      <c r="T424" s="97"/>
      <c r="U424" s="10"/>
      <c r="V424" s="10"/>
      <c r="X424" s="10"/>
      <c r="Y424" s="10"/>
      <c r="Z424" s="10"/>
      <c r="AB424" s="10"/>
      <c r="AC424" s="10"/>
      <c r="AD424" s="10"/>
      <c r="AF424" s="10"/>
      <c r="AG424" s="10"/>
      <c r="AH424" s="10"/>
      <c r="AJ424" s="10"/>
      <c r="AK424" s="10"/>
      <c r="AL424" s="10"/>
      <c r="AN424" s="10"/>
      <c r="AO424" s="10"/>
      <c r="AP424" s="10"/>
      <c r="AR424" s="10"/>
      <c r="AS424" s="10"/>
      <c r="AT424" s="10"/>
      <c r="AV424" s="10"/>
      <c r="AW424" s="10"/>
      <c r="AX424" s="10"/>
      <c r="AZ424" s="10"/>
      <c r="BA424" s="10"/>
      <c r="BB424" s="10"/>
      <c r="BD424" s="10"/>
      <c r="BE424" s="10"/>
      <c r="BF424" s="10"/>
      <c r="BH424" s="10"/>
      <c r="BI424" s="10"/>
      <c r="BJ424" s="10"/>
      <c r="BL424" s="10"/>
      <c r="BM424" s="10"/>
      <c r="BN424" s="10"/>
      <c r="BP424" s="10"/>
      <c r="BQ424" s="10"/>
      <c r="BR424" s="10"/>
      <c r="BT424" s="10"/>
      <c r="BU424" s="10"/>
      <c r="BV424" s="10"/>
      <c r="BX424" s="10"/>
      <c r="BY424" s="10"/>
      <c r="BZ424" s="10"/>
      <c r="CB424" s="10"/>
      <c r="CC424" s="10"/>
      <c r="CD424" s="10"/>
      <c r="CF424" s="10"/>
      <c r="CG424" s="10"/>
      <c r="CH424" s="10"/>
      <c r="CJ424" s="10"/>
      <c r="CK424" s="10"/>
      <c r="CL424" s="10"/>
      <c r="CN424" s="10"/>
      <c r="CO424" s="10"/>
      <c r="CP424" s="10"/>
      <c r="CR424" s="10"/>
      <c r="CS424" s="10"/>
      <c r="CT424" s="10"/>
      <c r="CV424" s="10"/>
      <c r="CW424" s="10"/>
      <c r="CX424" s="10"/>
      <c r="CZ424" s="10"/>
      <c r="DA424" s="10"/>
      <c r="DB424" s="10"/>
      <c r="DD424" s="10"/>
      <c r="DE424" s="10"/>
      <c r="DF424" s="10"/>
      <c r="DH424" s="10"/>
      <c r="DI424" s="10"/>
      <c r="DJ424" s="10"/>
      <c r="DL424" s="10"/>
      <c r="DM424" s="10"/>
      <c r="DN424" s="10"/>
      <c r="DP424" s="10"/>
      <c r="DQ424" s="10"/>
      <c r="DR424" s="10"/>
      <c r="DT424" s="10"/>
      <c r="DU424" s="10"/>
      <c r="DV424" s="10"/>
      <c r="DX424" s="10"/>
      <c r="DY424" s="10"/>
      <c r="DZ424" s="10"/>
      <c r="EB424" s="10"/>
      <c r="EC424" s="10"/>
      <c r="ED424" s="10"/>
      <c r="EF424" s="10"/>
      <c r="EG424" s="10"/>
      <c r="EH424" s="10"/>
      <c r="EJ424" s="10"/>
      <c r="EK424" s="10"/>
      <c r="EL424" s="10"/>
      <c r="EN424" s="10"/>
      <c r="EO424" s="10"/>
      <c r="EP424" s="10"/>
      <c r="ER424" s="10"/>
      <c r="ES424" s="10"/>
      <c r="ET424" s="10"/>
      <c r="EV424" s="10"/>
      <c r="EW424" s="10"/>
      <c r="EX424" s="10"/>
      <c r="EZ424" s="10"/>
      <c r="FA424" s="10"/>
      <c r="FB424" s="10"/>
      <c r="FD424" s="10"/>
      <c r="FE424" s="10"/>
      <c r="FF424" s="10"/>
      <c r="FH424" s="10"/>
      <c r="FI424" s="10"/>
      <c r="FJ424" s="10"/>
      <c r="FL424" s="10"/>
      <c r="FM424" s="10"/>
      <c r="FN424" s="10"/>
      <c r="FP424" s="10"/>
      <c r="FQ424" s="10"/>
      <c r="FR424" s="10"/>
      <c r="FT424" s="10"/>
      <c r="FU424" s="10"/>
      <c r="FV424" s="10"/>
      <c r="FX424" s="10"/>
      <c r="FY424" s="10"/>
      <c r="FZ424" s="10"/>
      <c r="GB424" s="10"/>
      <c r="GC424" s="10"/>
      <c r="GD424" s="10"/>
      <c r="GF424" s="10"/>
      <c r="GG424" s="10"/>
      <c r="GH424" s="10"/>
      <c r="GJ424" s="10"/>
      <c r="GK424" s="10"/>
      <c r="GL424" s="10"/>
      <c r="GN424" s="10"/>
      <c r="GO424" s="10"/>
      <c r="GP424" s="10"/>
      <c r="GR424" s="10"/>
      <c r="GS424" s="10"/>
      <c r="GT424" s="10"/>
      <c r="GV424" s="10"/>
      <c r="GW424" s="10"/>
      <c r="GX424" s="10"/>
      <c r="GZ424" s="10"/>
      <c r="HA424" s="10"/>
      <c r="HB424" s="10"/>
      <c r="HD424" s="10"/>
      <c r="HE424" s="10"/>
      <c r="HF424" s="10"/>
      <c r="HH424" s="10"/>
      <c r="HI424" s="10"/>
      <c r="HJ424" s="10"/>
      <c r="HL424" s="10"/>
      <c r="HM424" s="10"/>
      <c r="HN424" s="10"/>
      <c r="HP424" s="10"/>
      <c r="HQ424" s="10"/>
      <c r="HR424" s="10"/>
      <c r="HT424" s="10"/>
      <c r="HU424" s="10"/>
      <c r="HV424" s="10"/>
      <c r="HX424" s="10"/>
      <c r="HY424" s="10"/>
      <c r="HZ424" s="10"/>
      <c r="IB424" s="10"/>
      <c r="IC424" s="10"/>
      <c r="ID424" s="10"/>
      <c r="IF424" s="10"/>
      <c r="IG424" s="10"/>
      <c r="IH424" s="10"/>
      <c r="IJ424" s="10"/>
      <c r="IK424" s="10"/>
      <c r="IL424" s="10"/>
      <c r="IN424" s="10"/>
      <c r="IO424" s="10"/>
      <c r="IP424" s="10"/>
      <c r="IR424" s="10"/>
      <c r="IS424" s="10"/>
      <c r="IT424" s="10"/>
    </row>
    <row r="425" spans="1:254">
      <c r="D425" s="79"/>
      <c r="F425" s="121"/>
      <c r="G425" s="122"/>
      <c r="I425" s="197"/>
      <c r="J425" s="164"/>
      <c r="K425" s="165"/>
      <c r="L425" s="266"/>
      <c r="M425" s="266"/>
      <c r="O425" s="197"/>
      <c r="Q425" s="88"/>
      <c r="R425" s="17"/>
      <c r="S425" s="197"/>
      <c r="T425" s="97"/>
    </row>
    <row r="426" spans="1:254">
      <c r="A426" s="2">
        <v>2600</v>
      </c>
      <c r="B426" s="2">
        <v>626</v>
      </c>
      <c r="D426" s="79"/>
      <c r="E426" s="5" t="s">
        <v>28</v>
      </c>
      <c r="F426" s="37"/>
      <c r="G426" s="282">
        <f>SUM(F427:F428)</f>
        <v>3725</v>
      </c>
      <c r="I426" s="199"/>
      <c r="J426" s="164"/>
      <c r="K426" s="281">
        <f>SUM(J427:J428)</f>
        <v>3800</v>
      </c>
      <c r="L426" s="268"/>
      <c r="M426" s="268"/>
      <c r="N426" s="40">
        <v>3800</v>
      </c>
      <c r="O426" s="199"/>
      <c r="P426" s="147">
        <v>3520.35</v>
      </c>
      <c r="Q426" s="90"/>
      <c r="R426" s="17"/>
      <c r="S426" s="199"/>
      <c r="T426" s="97"/>
    </row>
    <row r="427" spans="1:254">
      <c r="D427" s="79"/>
      <c r="E427" s="6" t="s">
        <v>128</v>
      </c>
      <c r="F427" s="47">
        <v>1100</v>
      </c>
      <c r="G427" s="43"/>
      <c r="I427" s="199"/>
      <c r="J427" s="170">
        <v>1100</v>
      </c>
      <c r="K427" s="168"/>
      <c r="L427" s="268"/>
      <c r="M427" s="268"/>
      <c r="N427" s="44"/>
      <c r="O427" s="199"/>
      <c r="Q427" s="90"/>
      <c r="R427" s="17"/>
      <c r="S427" s="199"/>
      <c r="T427" s="97"/>
    </row>
    <row r="428" spans="1:254">
      <c r="D428" s="79"/>
      <c r="E428" s="6" t="s">
        <v>446</v>
      </c>
      <c r="F428" s="46">
        <f>14000*3.75/20</f>
        <v>2625</v>
      </c>
      <c r="G428" s="43"/>
      <c r="I428" s="199"/>
      <c r="J428" s="169">
        <f>18000/20*3</f>
        <v>2700</v>
      </c>
      <c r="K428" s="168"/>
      <c r="L428" s="268"/>
      <c r="M428" s="268"/>
      <c r="N428" s="44"/>
      <c r="O428" s="199"/>
      <c r="Q428" s="90"/>
      <c r="R428" s="17"/>
      <c r="S428" s="199"/>
      <c r="T428" s="97"/>
    </row>
    <row r="429" spans="1:254">
      <c r="D429" s="79"/>
      <c r="F429" s="37"/>
      <c r="G429" s="124"/>
      <c r="I429" s="197"/>
      <c r="J429" s="164"/>
      <c r="K429" s="165"/>
      <c r="L429" s="266"/>
      <c r="M429" s="266"/>
      <c r="O429" s="197"/>
      <c r="Q429" s="88"/>
      <c r="R429" s="17"/>
      <c r="S429" s="197"/>
      <c r="T429" s="97"/>
    </row>
    <row r="430" spans="1:254">
      <c r="A430" s="2">
        <v>2600</v>
      </c>
      <c r="B430" s="2">
        <v>750</v>
      </c>
      <c r="D430" s="79"/>
      <c r="E430" s="5" t="s">
        <v>105</v>
      </c>
      <c r="F430" s="121"/>
      <c r="G430" s="282">
        <f>SUM(F431:F431)</f>
        <v>0</v>
      </c>
      <c r="I430" s="199"/>
      <c r="J430" s="164"/>
      <c r="K430" s="281">
        <f>SUM(J431:J431)</f>
        <v>0</v>
      </c>
      <c r="L430" s="268"/>
      <c r="M430" s="268"/>
      <c r="N430" s="40">
        <v>0</v>
      </c>
      <c r="O430" s="199"/>
      <c r="P430" s="147">
        <v>0</v>
      </c>
      <c r="Q430" s="90"/>
      <c r="R430" s="17"/>
      <c r="S430" s="199"/>
      <c r="T430" s="97"/>
    </row>
    <row r="431" spans="1:254">
      <c r="D431" s="79"/>
      <c r="E431" s="13"/>
      <c r="F431" s="123">
        <v>0</v>
      </c>
      <c r="G431" s="126"/>
      <c r="I431" s="199"/>
      <c r="J431" s="169">
        <v>0</v>
      </c>
      <c r="K431" s="168"/>
      <c r="L431" s="268"/>
      <c r="M431" s="268"/>
      <c r="N431" s="44"/>
      <c r="O431" s="199"/>
      <c r="Q431" s="90"/>
      <c r="R431" s="17"/>
      <c r="S431" s="199"/>
      <c r="T431" s="97"/>
    </row>
    <row r="432" spans="1:254">
      <c r="D432" s="79"/>
      <c r="E432" s="8"/>
      <c r="F432" s="121"/>
      <c r="G432" s="122"/>
      <c r="I432" s="197"/>
      <c r="J432" s="164"/>
      <c r="K432" s="165"/>
      <c r="L432" s="266"/>
      <c r="M432" s="266"/>
      <c r="O432" s="197"/>
      <c r="Q432" s="88"/>
      <c r="R432" s="17"/>
      <c r="S432" s="197"/>
      <c r="T432" s="97"/>
    </row>
    <row r="433" spans="1:20">
      <c r="A433" s="2">
        <v>2830</v>
      </c>
      <c r="B433" s="2">
        <v>330</v>
      </c>
      <c r="D433" s="79"/>
      <c r="E433" s="5" t="s">
        <v>86</v>
      </c>
      <c r="F433" s="37"/>
      <c r="G433" s="282">
        <f>SUM(F434)</f>
        <v>2500</v>
      </c>
      <c r="I433" s="199"/>
      <c r="J433" s="164"/>
      <c r="K433" s="281">
        <f>SUM(J434)</f>
        <v>2500</v>
      </c>
      <c r="L433" s="268"/>
      <c r="M433" s="268"/>
      <c r="N433" s="40">
        <v>2500</v>
      </c>
      <c r="O433" s="199"/>
      <c r="P433" s="147">
        <v>4383.68</v>
      </c>
      <c r="Q433" s="90"/>
      <c r="R433" s="17"/>
      <c r="S433" s="199"/>
      <c r="T433" s="97"/>
    </row>
    <row r="434" spans="1:20">
      <c r="D434" s="79"/>
      <c r="E434" s="7" t="s">
        <v>290</v>
      </c>
      <c r="F434" s="41">
        <v>2500</v>
      </c>
      <c r="G434" s="43"/>
      <c r="I434" s="199"/>
      <c r="J434" s="166">
        <v>2500</v>
      </c>
      <c r="K434" s="168"/>
      <c r="L434" s="268"/>
      <c r="M434" s="268"/>
      <c r="N434" s="44"/>
      <c r="O434" s="199"/>
      <c r="Q434" s="90"/>
      <c r="R434" s="17"/>
      <c r="S434" s="199"/>
      <c r="T434" s="97"/>
    </row>
    <row r="435" spans="1:20">
      <c r="D435" s="79"/>
      <c r="F435" s="37"/>
      <c r="G435" s="124"/>
      <c r="I435" s="197"/>
      <c r="J435" s="164"/>
      <c r="K435" s="165"/>
      <c r="L435" s="266"/>
      <c r="M435" s="266"/>
      <c r="O435" s="197"/>
      <c r="Q435" s="88"/>
      <c r="R435" s="17"/>
      <c r="S435" s="197"/>
      <c r="T435" s="97"/>
    </row>
    <row r="436" spans="1:20">
      <c r="A436" s="2">
        <v>2830</v>
      </c>
      <c r="B436" s="2">
        <v>540</v>
      </c>
      <c r="D436" s="79"/>
      <c r="E436" s="5" t="s">
        <v>87</v>
      </c>
      <c r="F436" s="121"/>
      <c r="G436" s="282">
        <f>F437</f>
        <v>2000</v>
      </c>
      <c r="I436" s="199"/>
      <c r="J436" s="164"/>
      <c r="K436" s="281">
        <f>J437</f>
        <v>2000</v>
      </c>
      <c r="L436" s="268"/>
      <c r="M436" s="268"/>
      <c r="N436" s="40">
        <v>2000</v>
      </c>
      <c r="O436" s="199"/>
      <c r="P436" s="147">
        <v>1668.94</v>
      </c>
      <c r="Q436" s="90"/>
      <c r="R436" s="17"/>
      <c r="S436" s="199"/>
      <c r="T436" s="97"/>
    </row>
    <row r="437" spans="1:20">
      <c r="D437" s="79"/>
      <c r="E437" s="7" t="s">
        <v>103</v>
      </c>
      <c r="F437" s="123">
        <v>2000</v>
      </c>
      <c r="G437" s="126"/>
      <c r="I437" s="199"/>
      <c r="J437" s="166">
        <v>2000</v>
      </c>
      <c r="K437" s="168"/>
      <c r="L437" s="268"/>
      <c r="M437" s="268"/>
      <c r="N437" s="44"/>
      <c r="O437" s="199"/>
      <c r="Q437" s="90"/>
      <c r="R437" s="17"/>
      <c r="S437" s="199"/>
      <c r="T437" s="97"/>
    </row>
    <row r="438" spans="1:20">
      <c r="D438" s="79"/>
      <c r="F438" s="121"/>
      <c r="G438" s="122"/>
      <c r="I438" s="197"/>
      <c r="J438" s="164"/>
      <c r="K438" s="165"/>
      <c r="L438" s="266"/>
      <c r="M438" s="266"/>
      <c r="O438" s="197"/>
      <c r="Q438" s="88"/>
      <c r="R438" s="17"/>
      <c r="S438" s="197"/>
      <c r="T438" s="97"/>
    </row>
    <row r="439" spans="1:20">
      <c r="A439" s="2">
        <v>2830</v>
      </c>
      <c r="B439" s="2">
        <v>580</v>
      </c>
      <c r="D439" s="79"/>
      <c r="E439" s="5" t="s">
        <v>102</v>
      </c>
      <c r="F439" s="37"/>
      <c r="G439" s="282">
        <f>SUM(F440)</f>
        <v>100</v>
      </c>
      <c r="I439" s="199"/>
      <c r="J439" s="164"/>
      <c r="K439" s="281">
        <f>SUM(J440)</f>
        <v>100</v>
      </c>
      <c r="L439" s="268"/>
      <c r="M439" s="268"/>
      <c r="N439" s="40">
        <v>100</v>
      </c>
      <c r="O439" s="199"/>
      <c r="P439" s="147">
        <v>0</v>
      </c>
      <c r="Q439" s="90"/>
      <c r="R439" s="17"/>
      <c r="S439" s="199"/>
      <c r="T439" s="97"/>
    </row>
    <row r="440" spans="1:20">
      <c r="D440" s="79"/>
      <c r="E440" s="5" t="s">
        <v>287</v>
      </c>
      <c r="F440" s="41">
        <v>100</v>
      </c>
      <c r="G440" s="43"/>
      <c r="I440" s="199"/>
      <c r="J440" s="166">
        <v>100</v>
      </c>
      <c r="K440" s="168"/>
      <c r="L440" s="268"/>
      <c r="M440" s="268"/>
      <c r="N440" s="44"/>
      <c r="O440" s="199"/>
      <c r="P440" s="148"/>
      <c r="Q440" s="90"/>
      <c r="R440" s="17"/>
      <c r="S440" s="199"/>
      <c r="T440" s="97"/>
    </row>
    <row r="441" spans="1:20" ht="13.5" customHeight="1">
      <c r="D441" s="79"/>
      <c r="F441" s="37"/>
      <c r="G441" s="124"/>
      <c r="I441" s="197"/>
      <c r="J441" s="164"/>
      <c r="K441" s="165"/>
      <c r="L441" s="266"/>
      <c r="M441" s="266"/>
      <c r="O441" s="197"/>
      <c r="Q441" s="88"/>
      <c r="R441" s="17"/>
      <c r="S441" s="197"/>
      <c r="T441" s="97"/>
    </row>
    <row r="442" spans="1:20" ht="13.5" customHeight="1">
      <c r="A442" s="2">
        <v>2830</v>
      </c>
      <c r="B442" s="2">
        <v>610</v>
      </c>
      <c r="D442" s="79"/>
      <c r="E442" s="5" t="s">
        <v>65</v>
      </c>
      <c r="F442" s="121"/>
      <c r="G442" s="282">
        <f>SUM(F443:F445)</f>
        <v>0</v>
      </c>
      <c r="I442" s="199"/>
      <c r="J442" s="164"/>
      <c r="K442" s="281">
        <f>SUM(J443:J445)</f>
        <v>3000</v>
      </c>
      <c r="L442" s="268">
        <v>1045</v>
      </c>
      <c r="M442" s="277">
        <f>L442/K442</f>
        <v>0.34833333333333333</v>
      </c>
      <c r="N442" s="40">
        <v>3000</v>
      </c>
      <c r="O442" s="199"/>
      <c r="P442" s="147">
        <v>2745.84</v>
      </c>
      <c r="Q442" s="90"/>
      <c r="R442" s="259">
        <f>P442/K442</f>
        <v>0.91528000000000009</v>
      </c>
      <c r="S442" s="199"/>
      <c r="T442" s="97"/>
    </row>
    <row r="443" spans="1:20" ht="13.5" customHeight="1">
      <c r="B443" s="2">
        <v>610</v>
      </c>
      <c r="D443" s="79"/>
      <c r="E443" s="218" t="s">
        <v>158</v>
      </c>
      <c r="F443" s="125">
        <v>0</v>
      </c>
      <c r="G443" s="126"/>
      <c r="H443" s="216">
        <v>3000</v>
      </c>
      <c r="I443" s="199"/>
      <c r="J443" s="170">
        <v>3000</v>
      </c>
      <c r="K443" s="168"/>
      <c r="L443" s="268"/>
      <c r="M443" s="268"/>
      <c r="N443" s="44"/>
      <c r="O443" s="199"/>
      <c r="P443" s="148"/>
      <c r="Q443" s="90"/>
      <c r="R443" s="17"/>
      <c r="S443" s="199"/>
      <c r="T443" s="97">
        <v>4</v>
      </c>
    </row>
    <row r="444" spans="1:20" ht="13.5" customHeight="1">
      <c r="D444" s="79"/>
      <c r="E444" s="6" t="s">
        <v>159</v>
      </c>
      <c r="F444" s="127"/>
      <c r="G444" s="126"/>
      <c r="I444" s="199"/>
      <c r="J444" s="172"/>
      <c r="K444" s="168"/>
      <c r="L444" s="268"/>
      <c r="M444" s="268"/>
      <c r="N444" s="44"/>
      <c r="O444" s="199"/>
      <c r="P444" s="148"/>
      <c r="Q444" s="90"/>
      <c r="R444" s="17"/>
      <c r="S444" s="199"/>
      <c r="T444" s="97"/>
    </row>
    <row r="445" spans="1:20" ht="13.5" customHeight="1">
      <c r="D445" s="79"/>
      <c r="E445" s="6" t="s">
        <v>160</v>
      </c>
      <c r="F445" s="128"/>
      <c r="G445" s="126"/>
      <c r="I445" s="199"/>
      <c r="J445" s="169"/>
      <c r="K445" s="168"/>
      <c r="L445" s="268"/>
      <c r="M445" s="268"/>
      <c r="N445" s="44"/>
      <c r="O445" s="199"/>
      <c r="P445" s="148"/>
      <c r="Q445" s="90"/>
      <c r="R445" s="17"/>
      <c r="S445" s="199"/>
      <c r="T445" s="97"/>
    </row>
    <row r="446" spans="1:20">
      <c r="D446" s="79"/>
      <c r="F446" s="121"/>
      <c r="G446" s="122"/>
      <c r="I446" s="197"/>
      <c r="J446" s="164"/>
      <c r="K446" s="165"/>
      <c r="L446" s="266"/>
      <c r="M446" s="266"/>
      <c r="O446" s="197"/>
      <c r="Q446" s="88"/>
      <c r="R446" s="17"/>
      <c r="S446" s="197"/>
      <c r="T446" s="97"/>
    </row>
    <row r="447" spans="1:20">
      <c r="D447" s="79"/>
      <c r="E447" s="10"/>
      <c r="F447" s="37"/>
      <c r="G447" s="124"/>
      <c r="I447" s="197"/>
      <c r="J447" s="164"/>
      <c r="K447" s="165"/>
      <c r="L447" s="266"/>
      <c r="M447" s="266"/>
      <c r="O447" s="197"/>
      <c r="Q447" s="88"/>
      <c r="R447" s="17"/>
      <c r="S447" s="197"/>
      <c r="T447" s="97"/>
    </row>
    <row r="448" spans="1:20">
      <c r="A448" s="2">
        <v>2834</v>
      </c>
      <c r="B448" s="2">
        <v>580</v>
      </c>
      <c r="D448" s="79"/>
      <c r="E448" s="5" t="s">
        <v>118</v>
      </c>
      <c r="F448" s="121"/>
      <c r="G448" s="282">
        <f>SUM(F449:F470)</f>
        <v>0</v>
      </c>
      <c r="I448" s="199"/>
      <c r="J448" s="164"/>
      <c r="K448" s="281">
        <f>SUM(J449:J470)</f>
        <v>7600</v>
      </c>
      <c r="L448" s="268"/>
      <c r="M448" s="268"/>
      <c r="N448" s="40">
        <v>7600</v>
      </c>
      <c r="O448" s="199"/>
      <c r="P448" s="147">
        <v>8012.63</v>
      </c>
      <c r="Q448" s="90"/>
      <c r="R448" s="17"/>
      <c r="S448" s="199"/>
      <c r="T448" s="97"/>
    </row>
    <row r="449" spans="2:20">
      <c r="B449" s="2">
        <v>580</v>
      </c>
      <c r="D449" s="79"/>
      <c r="E449" s="14" t="s">
        <v>142</v>
      </c>
      <c r="F449" s="125"/>
      <c r="G449" s="126"/>
      <c r="I449" s="199"/>
      <c r="J449" s="170"/>
      <c r="K449" s="168"/>
      <c r="L449" s="268"/>
      <c r="M449" s="268"/>
      <c r="N449" s="44"/>
      <c r="O449" s="199"/>
      <c r="Q449" s="90"/>
      <c r="R449" s="17"/>
      <c r="S449" s="199"/>
      <c r="T449" s="97"/>
    </row>
    <row r="450" spans="2:20">
      <c r="B450" s="2">
        <v>580</v>
      </c>
      <c r="D450" s="79"/>
      <c r="E450" s="224" t="s">
        <v>338</v>
      </c>
      <c r="F450" s="127">
        <v>0</v>
      </c>
      <c r="G450" s="126"/>
      <c r="H450" s="216">
        <v>400</v>
      </c>
      <c r="I450" s="199"/>
      <c r="J450" s="172">
        <v>400</v>
      </c>
      <c r="K450" s="168"/>
      <c r="L450" s="268"/>
      <c r="M450" s="268"/>
      <c r="N450" s="44"/>
      <c r="O450" s="199"/>
      <c r="Q450" s="90"/>
      <c r="R450" s="17"/>
      <c r="S450" s="199"/>
      <c r="T450" s="97">
        <v>4</v>
      </c>
    </row>
    <row r="451" spans="2:20">
      <c r="B451" s="2">
        <v>580</v>
      </c>
      <c r="D451" s="79"/>
      <c r="E451" s="225" t="s">
        <v>352</v>
      </c>
      <c r="F451" s="127">
        <v>0</v>
      </c>
      <c r="G451" s="126"/>
      <c r="H451" s="216">
        <v>400</v>
      </c>
      <c r="I451" s="199"/>
      <c r="J451" s="172">
        <v>400</v>
      </c>
      <c r="K451" s="168"/>
      <c r="L451" s="268"/>
      <c r="M451" s="268"/>
      <c r="N451" s="44"/>
      <c r="O451" s="199"/>
      <c r="Q451" s="90"/>
      <c r="R451" s="17"/>
      <c r="S451" s="199"/>
      <c r="T451" s="97">
        <v>4</v>
      </c>
    </row>
    <row r="452" spans="2:20">
      <c r="B452" s="2">
        <v>580</v>
      </c>
      <c r="D452" s="79"/>
      <c r="E452" s="14" t="s">
        <v>143</v>
      </c>
      <c r="F452" s="127"/>
      <c r="G452" s="126"/>
      <c r="I452" s="199"/>
      <c r="J452" s="172"/>
      <c r="K452" s="168"/>
      <c r="L452" s="268"/>
      <c r="M452" s="268"/>
      <c r="N452" s="44"/>
      <c r="O452" s="199"/>
      <c r="Q452" s="90"/>
      <c r="R452" s="17"/>
      <c r="S452" s="199"/>
      <c r="T452" s="97"/>
    </row>
    <row r="453" spans="2:20">
      <c r="B453" s="2">
        <v>580</v>
      </c>
      <c r="D453" s="79"/>
      <c r="E453" s="224" t="s">
        <v>338</v>
      </c>
      <c r="F453" s="127">
        <v>0</v>
      </c>
      <c r="G453" s="126"/>
      <c r="H453" s="216">
        <v>400</v>
      </c>
      <c r="I453" s="199"/>
      <c r="J453" s="172">
        <v>400</v>
      </c>
      <c r="K453" s="168"/>
      <c r="L453" s="268"/>
      <c r="M453" s="268"/>
      <c r="N453" s="44"/>
      <c r="O453" s="199"/>
      <c r="Q453" s="90"/>
      <c r="R453" s="17"/>
      <c r="S453" s="199"/>
      <c r="T453" s="97">
        <v>4</v>
      </c>
    </row>
    <row r="454" spans="2:20">
      <c r="B454" s="2">
        <v>580</v>
      </c>
      <c r="D454" s="79"/>
      <c r="E454" s="225" t="s">
        <v>353</v>
      </c>
      <c r="F454" s="127">
        <v>0</v>
      </c>
      <c r="G454" s="126"/>
      <c r="H454" s="216">
        <v>750</v>
      </c>
      <c r="I454" s="199"/>
      <c r="J454" s="172">
        <v>750</v>
      </c>
      <c r="K454" s="168"/>
      <c r="L454" s="268"/>
      <c r="M454" s="268"/>
      <c r="N454" s="44"/>
      <c r="O454" s="199"/>
      <c r="Q454" s="90"/>
      <c r="R454" s="17"/>
      <c r="S454" s="199"/>
      <c r="T454" s="97">
        <v>4</v>
      </c>
    </row>
    <row r="455" spans="2:20">
      <c r="B455" s="2">
        <v>580</v>
      </c>
      <c r="D455" s="79"/>
      <c r="E455" s="14" t="s">
        <v>264</v>
      </c>
      <c r="F455" s="127"/>
      <c r="G455" s="126"/>
      <c r="I455" s="199"/>
      <c r="J455" s="172"/>
      <c r="K455" s="168"/>
      <c r="L455" s="268"/>
      <c r="M455" s="268"/>
      <c r="N455" s="44"/>
      <c r="O455" s="199"/>
      <c r="Q455" s="90"/>
      <c r="R455" s="17"/>
      <c r="S455" s="199"/>
      <c r="T455" s="97"/>
    </row>
    <row r="456" spans="2:20">
      <c r="B456" s="2">
        <v>580</v>
      </c>
      <c r="D456" s="79"/>
      <c r="E456" s="226" t="s">
        <v>386</v>
      </c>
      <c r="F456" s="127">
        <v>0</v>
      </c>
      <c r="G456" s="126"/>
      <c r="H456" s="216">
        <v>1800</v>
      </c>
      <c r="I456" s="199"/>
      <c r="J456" s="172">
        <v>1800</v>
      </c>
      <c r="K456" s="168"/>
      <c r="L456" s="268"/>
      <c r="M456" s="268"/>
      <c r="N456" s="44"/>
      <c r="O456" s="199"/>
      <c r="Q456" s="90"/>
      <c r="R456" s="17"/>
      <c r="S456" s="199"/>
      <c r="T456" s="97"/>
    </row>
    <row r="457" spans="2:20">
      <c r="B457" s="2">
        <v>580</v>
      </c>
      <c r="D457" s="79"/>
      <c r="E457" s="15" t="s">
        <v>266</v>
      </c>
      <c r="F457" s="127"/>
      <c r="G457" s="126"/>
      <c r="I457" s="199"/>
      <c r="J457" s="172"/>
      <c r="K457" s="168"/>
      <c r="L457" s="268"/>
      <c r="M457" s="268"/>
      <c r="N457" s="44"/>
      <c r="O457" s="199"/>
      <c r="Q457" s="90"/>
      <c r="R457" s="17"/>
      <c r="S457" s="199"/>
      <c r="T457" s="97"/>
    </row>
    <row r="458" spans="2:20">
      <c r="B458" s="2">
        <v>580</v>
      </c>
      <c r="D458" s="79"/>
      <c r="E458" s="16" t="s">
        <v>265</v>
      </c>
      <c r="F458" s="127"/>
      <c r="G458" s="126"/>
      <c r="I458" s="199"/>
      <c r="J458" s="172"/>
      <c r="K458" s="168"/>
      <c r="L458" s="268"/>
      <c r="M458" s="268"/>
      <c r="N458" s="44"/>
      <c r="O458" s="199"/>
      <c r="Q458" s="90"/>
      <c r="R458" s="17"/>
      <c r="S458" s="199"/>
      <c r="T458" s="97"/>
    </row>
    <row r="459" spans="2:20">
      <c r="B459" s="2">
        <v>580</v>
      </c>
      <c r="D459" s="79"/>
      <c r="E459" s="227" t="s">
        <v>172</v>
      </c>
      <c r="F459" s="127">
        <v>0</v>
      </c>
      <c r="G459" s="126"/>
      <c r="H459" s="216">
        <v>1000</v>
      </c>
      <c r="I459" s="199"/>
      <c r="J459" s="172">
        <v>1000</v>
      </c>
      <c r="K459" s="168"/>
      <c r="L459" s="268"/>
      <c r="M459" s="268"/>
      <c r="N459" s="44"/>
      <c r="O459" s="199"/>
      <c r="Q459" s="90"/>
      <c r="R459" s="17"/>
      <c r="S459" s="199"/>
      <c r="T459" s="97"/>
    </row>
    <row r="460" spans="2:20">
      <c r="B460" s="2">
        <v>580</v>
      </c>
      <c r="D460" s="79"/>
      <c r="E460" s="14" t="s">
        <v>170</v>
      </c>
      <c r="F460" s="127"/>
      <c r="G460" s="126"/>
      <c r="I460" s="199"/>
      <c r="J460" s="172"/>
      <c r="K460" s="168"/>
      <c r="L460" s="268"/>
      <c r="M460" s="268"/>
      <c r="N460" s="44"/>
      <c r="O460" s="199"/>
      <c r="Q460" s="90"/>
      <c r="R460" s="17"/>
      <c r="S460" s="199"/>
      <c r="T460" s="97"/>
    </row>
    <row r="461" spans="2:20">
      <c r="B461" s="2">
        <v>580</v>
      </c>
      <c r="D461" s="79"/>
      <c r="E461" s="224" t="s">
        <v>338</v>
      </c>
      <c r="F461" s="127">
        <v>0</v>
      </c>
      <c r="G461" s="126"/>
      <c r="H461" s="216">
        <v>585</v>
      </c>
      <c r="I461" s="199"/>
      <c r="J461" s="172">
        <v>585</v>
      </c>
      <c r="K461" s="168"/>
      <c r="L461" s="268"/>
      <c r="M461" s="268"/>
      <c r="N461" s="44"/>
      <c r="O461" s="199"/>
      <c r="Q461" s="90"/>
      <c r="R461" s="17"/>
      <c r="S461" s="199"/>
      <c r="T461" s="97">
        <v>4</v>
      </c>
    </row>
    <row r="462" spans="2:20">
      <c r="B462" s="2">
        <v>580</v>
      </c>
      <c r="D462" s="79"/>
      <c r="E462" s="224" t="s">
        <v>337</v>
      </c>
      <c r="F462" s="127">
        <v>0</v>
      </c>
      <c r="G462" s="126"/>
      <c r="H462" s="216">
        <v>585</v>
      </c>
      <c r="I462" s="199"/>
      <c r="J462" s="172">
        <v>585</v>
      </c>
      <c r="K462" s="168"/>
      <c r="L462" s="268"/>
      <c r="M462" s="268"/>
      <c r="N462" s="44"/>
      <c r="O462" s="199"/>
      <c r="Q462" s="90"/>
      <c r="R462" s="17"/>
      <c r="S462" s="199"/>
      <c r="T462" s="97">
        <v>4</v>
      </c>
    </row>
    <row r="463" spans="2:20">
      <c r="B463" s="2">
        <v>580</v>
      </c>
      <c r="D463" s="79"/>
      <c r="E463" s="14" t="s">
        <v>171</v>
      </c>
      <c r="F463" s="127"/>
      <c r="G463" s="126"/>
      <c r="I463" s="199"/>
      <c r="J463" s="172"/>
      <c r="K463" s="168"/>
      <c r="L463" s="268"/>
      <c r="M463" s="268"/>
      <c r="N463" s="44"/>
      <c r="O463" s="199"/>
      <c r="Q463" s="90"/>
      <c r="R463" s="17"/>
      <c r="S463" s="199"/>
      <c r="T463" s="97"/>
    </row>
    <row r="464" spans="2:20">
      <c r="B464" s="2">
        <v>580</v>
      </c>
      <c r="D464" s="79"/>
      <c r="E464" s="224" t="s">
        <v>338</v>
      </c>
      <c r="F464" s="127">
        <v>0</v>
      </c>
      <c r="G464" s="126"/>
      <c r="H464" s="216">
        <v>400</v>
      </c>
      <c r="I464" s="199"/>
      <c r="J464" s="172">
        <v>400</v>
      </c>
      <c r="K464" s="168"/>
      <c r="L464" s="268"/>
      <c r="M464" s="268"/>
      <c r="N464" s="44"/>
      <c r="O464" s="199"/>
      <c r="Q464" s="90"/>
      <c r="R464" s="17"/>
      <c r="S464" s="199"/>
      <c r="T464" s="97">
        <v>4</v>
      </c>
    </row>
    <row r="465" spans="1:20">
      <c r="B465" s="2">
        <v>580</v>
      </c>
      <c r="D465" s="79"/>
      <c r="E465" s="224" t="s">
        <v>337</v>
      </c>
      <c r="F465" s="127">
        <v>0</v>
      </c>
      <c r="G465" s="126"/>
      <c r="H465" s="216">
        <v>400</v>
      </c>
      <c r="I465" s="199"/>
      <c r="J465" s="172">
        <v>400</v>
      </c>
      <c r="K465" s="168"/>
      <c r="L465" s="268"/>
      <c r="M465" s="268"/>
      <c r="N465" s="44"/>
      <c r="O465" s="199"/>
      <c r="Q465" s="90"/>
      <c r="R465" s="17"/>
      <c r="S465" s="199"/>
      <c r="T465" s="97">
        <v>4</v>
      </c>
    </row>
    <row r="466" spans="1:20">
      <c r="B466" s="2">
        <v>580</v>
      </c>
      <c r="D466" s="79"/>
      <c r="E466" s="225" t="s">
        <v>336</v>
      </c>
      <c r="F466" s="127">
        <v>0</v>
      </c>
      <c r="G466" s="126"/>
      <c r="H466" s="216">
        <v>300</v>
      </c>
      <c r="I466" s="199"/>
      <c r="J466" s="172">
        <v>300</v>
      </c>
      <c r="K466" s="168"/>
      <c r="L466" s="268"/>
      <c r="M466" s="268"/>
      <c r="N466" s="44"/>
      <c r="O466" s="199"/>
      <c r="Q466" s="90"/>
      <c r="R466" s="17"/>
      <c r="S466" s="199"/>
      <c r="T466" s="97">
        <v>4</v>
      </c>
    </row>
    <row r="467" spans="1:20">
      <c r="B467" s="2">
        <v>580</v>
      </c>
      <c r="D467" s="79"/>
      <c r="E467" s="7" t="s">
        <v>136</v>
      </c>
      <c r="F467" s="127"/>
      <c r="G467" s="126"/>
      <c r="I467" s="199"/>
      <c r="J467" s="172"/>
      <c r="K467" s="168"/>
      <c r="L467" s="268"/>
      <c r="M467" s="268"/>
      <c r="N467" s="44"/>
      <c r="O467" s="199"/>
      <c r="Q467" s="90"/>
      <c r="R467" s="17"/>
      <c r="S467" s="199"/>
      <c r="T467" s="97"/>
    </row>
    <row r="468" spans="1:20">
      <c r="B468" s="2">
        <v>580</v>
      </c>
      <c r="D468" s="79"/>
      <c r="E468" s="7" t="s">
        <v>345</v>
      </c>
      <c r="F468" s="127"/>
      <c r="G468" s="126"/>
      <c r="I468" s="199"/>
      <c r="J468" s="172"/>
      <c r="K468" s="168"/>
      <c r="L468" s="268"/>
      <c r="M468" s="268"/>
      <c r="N468" s="44"/>
      <c r="O468" s="199"/>
      <c r="Q468" s="90"/>
      <c r="R468" s="17"/>
      <c r="S468" s="199"/>
      <c r="T468" s="97"/>
    </row>
    <row r="469" spans="1:20">
      <c r="B469" s="2">
        <v>580</v>
      </c>
      <c r="D469" s="79"/>
      <c r="E469" s="7" t="s">
        <v>73</v>
      </c>
      <c r="F469" s="127"/>
      <c r="G469" s="126"/>
      <c r="I469" s="199"/>
      <c r="J469" s="172"/>
      <c r="K469" s="168"/>
      <c r="L469" s="268"/>
      <c r="M469" s="268"/>
      <c r="N469" s="44"/>
      <c r="O469" s="199"/>
      <c r="Q469" s="90"/>
      <c r="R469" s="17"/>
      <c r="S469" s="199"/>
      <c r="T469" s="97"/>
    </row>
    <row r="470" spans="1:20">
      <c r="B470" s="2">
        <v>580</v>
      </c>
      <c r="D470" s="79"/>
      <c r="E470" s="219" t="s">
        <v>341</v>
      </c>
      <c r="F470" s="128">
        <v>0</v>
      </c>
      <c r="G470" s="126"/>
      <c r="H470" s="216">
        <v>580</v>
      </c>
      <c r="I470" s="199"/>
      <c r="J470" s="169">
        <v>580</v>
      </c>
      <c r="K470" s="168"/>
      <c r="L470" s="268"/>
      <c r="M470" s="268"/>
      <c r="N470" s="44"/>
      <c r="O470" s="199"/>
      <c r="Q470" s="90"/>
      <c r="R470" s="17"/>
      <c r="S470" s="199"/>
      <c r="T470" s="97"/>
    </row>
    <row r="471" spans="1:20">
      <c r="D471" s="79"/>
      <c r="E471" s="10"/>
      <c r="F471" s="121"/>
      <c r="G471" s="122"/>
      <c r="I471" s="197"/>
      <c r="J471" s="164"/>
      <c r="K471" s="165"/>
      <c r="L471" s="266"/>
      <c r="M471" s="266"/>
      <c r="O471" s="197"/>
      <c r="Q471" s="88"/>
      <c r="R471" s="17"/>
      <c r="S471" s="197"/>
      <c r="T471" s="97"/>
    </row>
    <row r="472" spans="1:20">
      <c r="A472" s="2">
        <v>2834</v>
      </c>
      <c r="B472" s="2">
        <v>810</v>
      </c>
      <c r="D472" s="79"/>
      <c r="E472" s="5" t="s">
        <v>119</v>
      </c>
      <c r="F472" s="37"/>
      <c r="G472" s="282">
        <f>SUM(F473:F488)</f>
        <v>0</v>
      </c>
      <c r="I472" s="199"/>
      <c r="J472" s="164"/>
      <c r="K472" s="281">
        <f>SUM(J473:J488)</f>
        <v>3246</v>
      </c>
      <c r="L472" s="268"/>
      <c r="M472" s="268"/>
      <c r="N472" s="40">
        <v>3246</v>
      </c>
      <c r="O472" s="199"/>
      <c r="P472" s="147">
        <v>2439.5</v>
      </c>
      <c r="Q472" s="90"/>
      <c r="R472" s="17"/>
      <c r="S472" s="199"/>
      <c r="T472" s="97"/>
    </row>
    <row r="473" spans="1:20">
      <c r="B473" s="2">
        <v>810</v>
      </c>
      <c r="D473" s="79"/>
      <c r="E473" s="7" t="s">
        <v>268</v>
      </c>
      <c r="F473" s="47">
        <v>0</v>
      </c>
      <c r="G473" s="43"/>
      <c r="H473" s="216">
        <v>1106</v>
      </c>
      <c r="I473" s="205"/>
      <c r="J473" s="170">
        <v>1106</v>
      </c>
      <c r="K473" s="168"/>
      <c r="L473" s="268"/>
      <c r="M473" s="268"/>
      <c r="N473" s="44"/>
      <c r="O473" s="199"/>
      <c r="Q473" s="90"/>
      <c r="R473" s="17"/>
      <c r="S473" s="199"/>
      <c r="T473" s="97">
        <v>4</v>
      </c>
    </row>
    <row r="474" spans="1:20">
      <c r="B474" s="2">
        <v>810</v>
      </c>
      <c r="D474" s="79"/>
      <c r="E474" s="219" t="s">
        <v>165</v>
      </c>
      <c r="F474" s="45">
        <v>0</v>
      </c>
      <c r="G474" s="43"/>
      <c r="H474" s="216">
        <v>150</v>
      </c>
      <c r="I474" s="205"/>
      <c r="J474" s="172">
        <v>150</v>
      </c>
      <c r="K474" s="168"/>
      <c r="L474" s="268"/>
      <c r="M474" s="268"/>
      <c r="N474" s="44"/>
      <c r="O474" s="199"/>
      <c r="Q474" s="90"/>
      <c r="R474" s="17"/>
      <c r="S474" s="199"/>
      <c r="T474" s="97"/>
    </row>
    <row r="475" spans="1:20">
      <c r="B475" s="2">
        <v>810</v>
      </c>
      <c r="D475" s="79"/>
      <c r="E475" s="219" t="s">
        <v>164</v>
      </c>
      <c r="F475" s="45">
        <v>0</v>
      </c>
      <c r="G475" s="43"/>
      <c r="H475" s="216">
        <v>160</v>
      </c>
      <c r="I475" s="205"/>
      <c r="J475" s="172">
        <v>160</v>
      </c>
      <c r="K475" s="168"/>
      <c r="L475" s="268"/>
      <c r="M475" s="268"/>
      <c r="N475" s="44"/>
      <c r="O475" s="199"/>
      <c r="Q475" s="90"/>
      <c r="R475" s="17"/>
      <c r="S475" s="199"/>
      <c r="T475" s="97"/>
    </row>
    <row r="476" spans="1:20">
      <c r="B476" s="2">
        <v>810</v>
      </c>
      <c r="D476" s="79"/>
      <c r="E476" s="219" t="s">
        <v>267</v>
      </c>
      <c r="F476" s="45">
        <v>0</v>
      </c>
      <c r="G476" s="43"/>
      <c r="H476" s="216">
        <v>430</v>
      </c>
      <c r="I476" s="205"/>
      <c r="J476" s="172">
        <v>430</v>
      </c>
      <c r="K476" s="168"/>
      <c r="L476" s="268"/>
      <c r="M476" s="268"/>
      <c r="N476" s="44"/>
      <c r="O476" s="199"/>
      <c r="Q476" s="90"/>
      <c r="R476" s="17"/>
      <c r="S476" s="199"/>
      <c r="T476" s="97"/>
    </row>
    <row r="477" spans="1:20">
      <c r="B477" s="2">
        <v>810</v>
      </c>
      <c r="D477" s="79"/>
      <c r="E477" s="219" t="s">
        <v>333</v>
      </c>
      <c r="F477" s="45">
        <v>0</v>
      </c>
      <c r="G477" s="43"/>
      <c r="H477" s="216">
        <v>80</v>
      </c>
      <c r="I477" s="205"/>
      <c r="J477" s="172">
        <v>80</v>
      </c>
      <c r="K477" s="168"/>
      <c r="L477" s="268"/>
      <c r="M477" s="268"/>
      <c r="N477" s="44"/>
      <c r="O477" s="199"/>
      <c r="Q477" s="90"/>
      <c r="R477" s="17"/>
      <c r="S477" s="199"/>
      <c r="T477" s="97">
        <v>4</v>
      </c>
    </row>
    <row r="478" spans="1:20">
      <c r="B478" s="2">
        <v>810</v>
      </c>
      <c r="D478" s="79"/>
      <c r="E478" s="219" t="s">
        <v>270</v>
      </c>
      <c r="F478" s="45">
        <v>0</v>
      </c>
      <c r="G478" s="43"/>
      <c r="H478" s="216">
        <v>25</v>
      </c>
      <c r="I478" s="205"/>
      <c r="J478" s="172">
        <v>25</v>
      </c>
      <c r="K478" s="168"/>
      <c r="L478" s="268"/>
      <c r="M478" s="268"/>
      <c r="N478" s="44"/>
      <c r="O478" s="199"/>
      <c r="Q478" s="90"/>
      <c r="R478" s="17"/>
      <c r="S478" s="199"/>
      <c r="T478" s="97">
        <v>4</v>
      </c>
    </row>
    <row r="479" spans="1:20">
      <c r="B479" s="2">
        <v>810</v>
      </c>
      <c r="D479" s="79"/>
      <c r="E479" s="219" t="s">
        <v>342</v>
      </c>
      <c r="F479" s="45">
        <v>0</v>
      </c>
      <c r="G479" s="43"/>
      <c r="H479" s="216">
        <v>80</v>
      </c>
      <c r="I479" s="205"/>
      <c r="J479" s="172">
        <v>80</v>
      </c>
      <c r="K479" s="168"/>
      <c r="L479" s="268"/>
      <c r="M479" s="268"/>
      <c r="N479" s="44"/>
      <c r="O479" s="199"/>
      <c r="Q479" s="90"/>
      <c r="R479" s="17"/>
      <c r="S479" s="199"/>
      <c r="T479" s="97">
        <v>4</v>
      </c>
    </row>
    <row r="480" spans="1:20">
      <c r="B480" s="2">
        <v>810</v>
      </c>
      <c r="D480" s="79"/>
      <c r="E480" s="219" t="s">
        <v>271</v>
      </c>
      <c r="F480" s="45">
        <v>0</v>
      </c>
      <c r="G480" s="43"/>
      <c r="H480" s="216">
        <v>65</v>
      </c>
      <c r="I480" s="205"/>
      <c r="J480" s="172">
        <v>65</v>
      </c>
      <c r="K480" s="168"/>
      <c r="L480" s="268"/>
      <c r="M480" s="268"/>
      <c r="N480" s="44"/>
      <c r="O480" s="199"/>
      <c r="Q480" s="90"/>
      <c r="R480" s="17"/>
      <c r="S480" s="199"/>
      <c r="T480" s="97">
        <v>4</v>
      </c>
    </row>
    <row r="481" spans="1:20">
      <c r="B481" s="2">
        <v>810</v>
      </c>
      <c r="D481" s="79"/>
      <c r="E481" s="219" t="s">
        <v>272</v>
      </c>
      <c r="F481" s="45">
        <v>0</v>
      </c>
      <c r="G481" s="43"/>
      <c r="H481" s="216">
        <v>75</v>
      </c>
      <c r="I481" s="205"/>
      <c r="J481" s="172">
        <v>75</v>
      </c>
      <c r="K481" s="168"/>
      <c r="L481" s="268"/>
      <c r="M481" s="268"/>
      <c r="N481" s="44"/>
      <c r="O481" s="199"/>
      <c r="Q481" s="90"/>
      <c r="R481" s="17"/>
      <c r="S481" s="199"/>
      <c r="T481" s="97">
        <v>4</v>
      </c>
    </row>
    <row r="482" spans="1:20">
      <c r="B482" s="2">
        <v>810</v>
      </c>
      <c r="D482" s="79"/>
      <c r="E482" s="219" t="s">
        <v>167</v>
      </c>
      <c r="F482" s="45">
        <v>0</v>
      </c>
      <c r="G482" s="43"/>
      <c r="H482" s="216">
        <v>120</v>
      </c>
      <c r="I482" s="205"/>
      <c r="J482" s="172">
        <v>120</v>
      </c>
      <c r="K482" s="168"/>
      <c r="L482" s="268"/>
      <c r="M482" s="268"/>
      <c r="N482" s="44"/>
      <c r="O482" s="199"/>
      <c r="Q482" s="90"/>
      <c r="R482" s="17"/>
      <c r="S482" s="199"/>
      <c r="T482" s="97">
        <v>4</v>
      </c>
    </row>
    <row r="483" spans="1:20">
      <c r="B483" s="2">
        <v>810</v>
      </c>
      <c r="D483" s="79"/>
      <c r="E483" s="219" t="s">
        <v>168</v>
      </c>
      <c r="F483" s="45">
        <v>0</v>
      </c>
      <c r="G483" s="43"/>
      <c r="H483" s="216">
        <v>50</v>
      </c>
      <c r="I483" s="205"/>
      <c r="J483" s="172">
        <v>50</v>
      </c>
      <c r="K483" s="168"/>
      <c r="L483" s="268"/>
      <c r="M483" s="268"/>
      <c r="N483" s="44"/>
      <c r="O483" s="199"/>
      <c r="Q483" s="90"/>
      <c r="R483" s="17"/>
      <c r="S483" s="199"/>
      <c r="T483" s="97">
        <v>4</v>
      </c>
    </row>
    <row r="484" spans="1:20">
      <c r="B484" s="2">
        <v>810</v>
      </c>
      <c r="D484" s="79"/>
      <c r="E484" s="219" t="s">
        <v>166</v>
      </c>
      <c r="F484" s="45">
        <v>0</v>
      </c>
      <c r="G484" s="43"/>
      <c r="H484" s="216">
        <v>200</v>
      </c>
      <c r="I484" s="205"/>
      <c r="J484" s="172">
        <v>200</v>
      </c>
      <c r="K484" s="168"/>
      <c r="L484" s="268"/>
      <c r="M484" s="268"/>
      <c r="N484" s="44"/>
      <c r="O484" s="199"/>
      <c r="Q484" s="90"/>
      <c r="R484" s="17"/>
      <c r="S484" s="199"/>
      <c r="T484" s="97"/>
    </row>
    <row r="485" spans="1:20">
      <c r="B485" s="2">
        <v>810</v>
      </c>
      <c r="D485" s="79"/>
      <c r="E485" s="219" t="s">
        <v>237</v>
      </c>
      <c r="F485" s="45">
        <v>0</v>
      </c>
      <c r="G485" s="43"/>
      <c r="H485" s="216">
        <v>475</v>
      </c>
      <c r="I485" s="205"/>
      <c r="J485" s="172">
        <v>475</v>
      </c>
      <c r="K485" s="168"/>
      <c r="L485" s="268"/>
      <c r="M485" s="268"/>
      <c r="N485" s="44"/>
      <c r="O485" s="199"/>
      <c r="Q485" s="90"/>
      <c r="R485" s="17"/>
      <c r="S485" s="199"/>
      <c r="T485" s="97">
        <v>4</v>
      </c>
    </row>
    <row r="486" spans="1:20">
      <c r="B486" s="2">
        <v>810</v>
      </c>
      <c r="D486" s="79"/>
      <c r="E486" s="219" t="s">
        <v>343</v>
      </c>
      <c r="F486" s="45">
        <v>0</v>
      </c>
      <c r="G486" s="43"/>
      <c r="H486" s="216">
        <v>80</v>
      </c>
      <c r="I486" s="205"/>
      <c r="J486" s="172">
        <v>80</v>
      </c>
      <c r="K486" s="168"/>
      <c r="L486" s="268"/>
      <c r="M486" s="268"/>
      <c r="N486" s="44"/>
      <c r="O486" s="199"/>
      <c r="Q486" s="90"/>
      <c r="R486" s="17"/>
      <c r="S486" s="199"/>
      <c r="T486" s="97">
        <v>4</v>
      </c>
    </row>
    <row r="487" spans="1:20">
      <c r="B487" s="2">
        <v>810</v>
      </c>
      <c r="D487" s="79"/>
      <c r="E487" s="219" t="s">
        <v>269</v>
      </c>
      <c r="F487" s="45">
        <v>0</v>
      </c>
      <c r="G487" s="43"/>
      <c r="H487" s="216">
        <v>65</v>
      </c>
      <c r="I487" s="205"/>
      <c r="J487" s="172">
        <f>195/3</f>
        <v>65</v>
      </c>
      <c r="K487" s="168"/>
      <c r="L487" s="268"/>
      <c r="M487" s="268"/>
      <c r="N487" s="44"/>
      <c r="O487" s="199"/>
      <c r="Q487" s="90"/>
      <c r="R487" s="17"/>
      <c r="S487" s="199"/>
      <c r="T487" s="97">
        <v>4</v>
      </c>
    </row>
    <row r="488" spans="1:20">
      <c r="B488" s="2">
        <v>810</v>
      </c>
      <c r="D488" s="79"/>
      <c r="E488" s="219" t="s">
        <v>346</v>
      </c>
      <c r="F488" s="46">
        <v>0</v>
      </c>
      <c r="G488" s="43"/>
      <c r="H488" s="216">
        <v>85</v>
      </c>
      <c r="I488" s="205"/>
      <c r="J488" s="169">
        <v>85</v>
      </c>
      <c r="K488" s="168"/>
      <c r="L488" s="268"/>
      <c r="M488" s="268"/>
      <c r="N488" s="44"/>
      <c r="O488" s="199"/>
      <c r="Q488" s="90"/>
      <c r="R488" s="17"/>
      <c r="S488" s="199"/>
      <c r="T488" s="97">
        <v>4</v>
      </c>
    </row>
    <row r="489" spans="1:20">
      <c r="D489" s="79"/>
      <c r="E489" s="10"/>
      <c r="F489" s="48"/>
      <c r="G489" s="124"/>
      <c r="I489" s="197"/>
      <c r="J489" s="171"/>
      <c r="K489" s="165"/>
      <c r="L489" s="266"/>
      <c r="M489" s="266"/>
      <c r="O489" s="197"/>
      <c r="Q489" s="88"/>
      <c r="R489" s="17"/>
      <c r="S489" s="197"/>
      <c r="T489" s="97"/>
    </row>
    <row r="490" spans="1:20">
      <c r="A490" s="2">
        <v>2840</v>
      </c>
      <c r="B490" s="2">
        <v>348</v>
      </c>
      <c r="D490" s="79"/>
      <c r="E490" s="5" t="s">
        <v>31</v>
      </c>
      <c r="F490" s="121"/>
      <c r="G490" s="282">
        <f>SUM(F491:F495)</f>
        <v>12100</v>
      </c>
      <c r="I490" s="199"/>
      <c r="J490" s="164"/>
      <c r="K490" s="281">
        <f>SUM(J491:J495)</f>
        <v>17632</v>
      </c>
      <c r="L490" s="268"/>
      <c r="M490" s="268"/>
      <c r="N490" s="40">
        <v>17632</v>
      </c>
      <c r="O490" s="199"/>
      <c r="P490" s="147">
        <v>15482.88</v>
      </c>
      <c r="Q490" s="90"/>
      <c r="R490" s="17"/>
      <c r="S490" s="199"/>
      <c r="T490" s="97"/>
    </row>
    <row r="491" spans="1:20">
      <c r="D491" s="79"/>
      <c r="E491" s="219" t="s">
        <v>79</v>
      </c>
      <c r="F491" s="221">
        <v>0</v>
      </c>
      <c r="G491" s="126"/>
      <c r="H491" s="216">
        <v>5900</v>
      </c>
      <c r="I491" s="199"/>
      <c r="J491" s="167">
        <v>5900</v>
      </c>
      <c r="K491" s="168"/>
      <c r="L491" s="268"/>
      <c r="M491" s="268"/>
      <c r="N491" s="44"/>
      <c r="O491" s="199"/>
      <c r="Q491" s="90"/>
      <c r="R491" s="17"/>
      <c r="S491" s="199"/>
      <c r="T491" s="97">
        <v>3</v>
      </c>
    </row>
    <row r="492" spans="1:20">
      <c r="D492" s="79"/>
      <c r="E492" s="7" t="s">
        <v>137</v>
      </c>
      <c r="F492" s="136">
        <v>3500</v>
      </c>
      <c r="G492" s="126"/>
      <c r="I492" s="199"/>
      <c r="J492" s="175">
        <v>3500</v>
      </c>
      <c r="K492" s="168"/>
      <c r="L492" s="268"/>
      <c r="M492" s="268"/>
      <c r="N492" s="44"/>
      <c r="O492" s="199"/>
      <c r="Q492" s="90"/>
      <c r="R492" s="17"/>
      <c r="S492" s="199"/>
      <c r="T492" s="97">
        <v>3</v>
      </c>
    </row>
    <row r="493" spans="1:20">
      <c r="D493" s="79"/>
      <c r="E493" s="7" t="s">
        <v>344</v>
      </c>
      <c r="F493" s="127">
        <v>4800</v>
      </c>
      <c r="G493" s="126"/>
      <c r="I493" s="199"/>
      <c r="J493" s="172">
        <v>5500</v>
      </c>
      <c r="K493" s="168"/>
      <c r="L493" s="268"/>
      <c r="M493" s="268"/>
      <c r="N493" s="44"/>
      <c r="O493" s="199"/>
      <c r="Q493" s="90"/>
      <c r="R493" s="17"/>
      <c r="S493" s="199"/>
      <c r="T493" s="97">
        <v>3</v>
      </c>
    </row>
    <row r="494" spans="1:20">
      <c r="D494" s="79"/>
      <c r="E494" s="7" t="s">
        <v>422</v>
      </c>
      <c r="F494" s="127">
        <v>2000</v>
      </c>
      <c r="G494" s="126"/>
      <c r="I494" s="199"/>
      <c r="J494" s="172">
        <v>1400</v>
      </c>
      <c r="K494" s="168"/>
      <c r="L494" s="268"/>
      <c r="M494" s="268"/>
      <c r="N494" s="44"/>
      <c r="O494" s="199"/>
      <c r="Q494" s="90"/>
      <c r="R494" s="17"/>
      <c r="S494" s="199"/>
      <c r="T494" s="97">
        <v>3</v>
      </c>
    </row>
    <row r="495" spans="1:20">
      <c r="D495" s="79"/>
      <c r="E495" s="7" t="s">
        <v>423</v>
      </c>
      <c r="F495" s="128">
        <v>1800</v>
      </c>
      <c r="G495" s="126"/>
      <c r="I495" s="199"/>
      <c r="J495" s="169">
        <f>4.44*300</f>
        <v>1332.0000000000002</v>
      </c>
      <c r="K495" s="168"/>
      <c r="L495" s="268"/>
      <c r="M495" s="268"/>
      <c r="N495" s="44"/>
      <c r="O495" s="199"/>
      <c r="Q495" s="90"/>
      <c r="R495" s="17"/>
      <c r="S495" s="199"/>
      <c r="T495" s="97"/>
    </row>
    <row r="496" spans="1:20">
      <c r="D496" s="79"/>
      <c r="E496" s="10"/>
      <c r="F496" s="121"/>
      <c r="G496" s="122"/>
      <c r="I496" s="197"/>
      <c r="J496" s="164"/>
      <c r="K496" s="165"/>
      <c r="L496" s="266"/>
      <c r="M496" s="266"/>
      <c r="O496" s="197"/>
      <c r="Q496" s="88"/>
      <c r="R496" s="17"/>
      <c r="S496" s="197"/>
      <c r="T496" s="97"/>
    </row>
    <row r="497" spans="1:20">
      <c r="A497" s="2">
        <v>2840</v>
      </c>
      <c r="B497" s="2">
        <v>438</v>
      </c>
      <c r="D497" s="79"/>
      <c r="E497" s="5" t="s">
        <v>85</v>
      </c>
      <c r="F497" s="37"/>
      <c r="G497" s="282">
        <f>SUM(F498)</f>
        <v>18000</v>
      </c>
      <c r="I497" s="199"/>
      <c r="J497" s="164"/>
      <c r="K497" s="281">
        <f>SUM(J498)</f>
        <v>13000</v>
      </c>
      <c r="L497" s="268"/>
      <c r="M497" s="268"/>
      <c r="N497" s="212">
        <v>18000</v>
      </c>
      <c r="O497" s="199"/>
      <c r="P497" s="147">
        <v>17839.849999999999</v>
      </c>
      <c r="Q497" s="90"/>
      <c r="R497" s="17"/>
      <c r="S497" s="199"/>
      <c r="T497" s="97"/>
    </row>
    <row r="498" spans="1:20">
      <c r="D498" s="79"/>
      <c r="E498" s="7" t="s">
        <v>417</v>
      </c>
      <c r="F498" s="41">
        <v>18000</v>
      </c>
      <c r="G498" s="43"/>
      <c r="I498" s="199"/>
      <c r="J498" s="166">
        <v>13000</v>
      </c>
      <c r="K498" s="168"/>
      <c r="L498" s="268"/>
      <c r="M498" s="268"/>
      <c r="N498" s="32"/>
      <c r="O498" s="199"/>
      <c r="P498" s="148"/>
      <c r="Q498" s="90"/>
      <c r="R498" s="17"/>
      <c r="S498" s="199"/>
      <c r="T498" s="97">
        <v>3</v>
      </c>
    </row>
    <row r="499" spans="1:20">
      <c r="D499" s="79"/>
      <c r="F499" s="37"/>
      <c r="G499" s="124"/>
      <c r="I499" s="197"/>
      <c r="J499" s="164"/>
      <c r="K499" s="165"/>
      <c r="L499" s="266"/>
      <c r="M499" s="266"/>
      <c r="O499" s="197"/>
      <c r="Q499" s="88"/>
      <c r="R499" s="17"/>
      <c r="S499" s="197"/>
      <c r="T499" s="97"/>
    </row>
    <row r="500" spans="1:20">
      <c r="A500" s="2">
        <v>2840</v>
      </c>
      <c r="B500" s="2">
        <v>442</v>
      </c>
      <c r="D500" s="79"/>
      <c r="E500" s="5" t="s">
        <v>70</v>
      </c>
      <c r="F500" s="121"/>
      <c r="G500" s="282">
        <f>SUM(F501:F502)</f>
        <v>0</v>
      </c>
      <c r="I500" s="199"/>
      <c r="J500" s="164"/>
      <c r="K500" s="281">
        <f>SUM(J501:J502)</f>
        <v>1044</v>
      </c>
      <c r="L500" s="268"/>
      <c r="M500" s="268"/>
      <c r="N500" s="40">
        <v>1044</v>
      </c>
      <c r="O500" s="199"/>
      <c r="P500" s="147">
        <v>4176</v>
      </c>
      <c r="Q500" s="90"/>
      <c r="R500" s="17"/>
      <c r="S500" s="199"/>
      <c r="T500" s="97"/>
    </row>
    <row r="501" spans="1:20">
      <c r="D501" s="79"/>
      <c r="E501" s="229" t="s">
        <v>127</v>
      </c>
      <c r="F501" s="233">
        <v>0</v>
      </c>
      <c r="G501" s="126"/>
      <c r="I501" s="199"/>
      <c r="J501" s="172">
        <f>348*3</f>
        <v>1044</v>
      </c>
      <c r="K501" s="168"/>
      <c r="L501" s="268"/>
      <c r="M501" s="268"/>
      <c r="N501" s="44"/>
      <c r="O501" s="199"/>
      <c r="Q501" s="90"/>
      <c r="R501" s="17"/>
      <c r="S501" s="199"/>
      <c r="T501" s="97">
        <v>3</v>
      </c>
    </row>
    <row r="502" spans="1:20">
      <c r="D502" s="79"/>
      <c r="E502" s="7" t="s">
        <v>273</v>
      </c>
      <c r="F502" s="128"/>
      <c r="G502" s="126"/>
      <c r="I502" s="199"/>
      <c r="J502" s="169"/>
      <c r="K502" s="168"/>
      <c r="L502" s="268"/>
      <c r="M502" s="268"/>
      <c r="N502" s="44"/>
      <c r="O502" s="199"/>
      <c r="Q502" s="90"/>
      <c r="R502" s="17"/>
      <c r="S502" s="199"/>
      <c r="T502" s="97"/>
    </row>
    <row r="503" spans="1:20">
      <c r="D503" s="79"/>
      <c r="F503" s="121"/>
      <c r="G503" s="122"/>
      <c r="I503" s="197"/>
      <c r="J503" s="164"/>
      <c r="K503" s="165"/>
      <c r="L503" s="266"/>
      <c r="M503" s="266"/>
      <c r="O503" s="197"/>
      <c r="Q503" s="88"/>
      <c r="R503" s="17"/>
      <c r="S503" s="197"/>
      <c r="T503" s="97"/>
    </row>
    <row r="504" spans="1:20">
      <c r="A504" s="2">
        <v>2840</v>
      </c>
      <c r="B504" s="2">
        <v>538</v>
      </c>
      <c r="D504" s="79"/>
      <c r="E504" s="5" t="s">
        <v>32</v>
      </c>
      <c r="F504" s="37"/>
      <c r="G504" s="282">
        <f>SUM(F505:F510)</f>
        <v>9033</v>
      </c>
      <c r="I504" s="199"/>
      <c r="J504" s="164"/>
      <c r="K504" s="281">
        <f>SUM(J505:J510)</f>
        <v>28832</v>
      </c>
      <c r="L504" s="268"/>
      <c r="M504" s="268"/>
      <c r="N504" s="212">
        <v>38000</v>
      </c>
      <c r="O504" s="199"/>
      <c r="P504" s="147">
        <v>31552.32</v>
      </c>
      <c r="Q504" s="90"/>
      <c r="R504" s="17"/>
      <c r="S504" s="199"/>
      <c r="T504" s="97"/>
    </row>
    <row r="505" spans="1:20">
      <c r="D505" s="79"/>
      <c r="E505" s="219" t="s">
        <v>275</v>
      </c>
      <c r="F505" s="47">
        <v>0</v>
      </c>
      <c r="G505" s="43"/>
      <c r="H505" s="228">
        <f>30533-G504</f>
        <v>21500</v>
      </c>
      <c r="I505" s="205"/>
      <c r="J505" s="170">
        <v>22900</v>
      </c>
      <c r="K505" s="168"/>
      <c r="L505" s="268"/>
      <c r="M505" s="268"/>
      <c r="N505" s="44"/>
      <c r="O505" s="199"/>
      <c r="Q505" s="90"/>
      <c r="R505" s="17"/>
      <c r="S505" s="199"/>
      <c r="T505" s="97">
        <v>3</v>
      </c>
    </row>
    <row r="506" spans="1:20">
      <c r="D506" s="79"/>
      <c r="E506" s="7" t="s">
        <v>424</v>
      </c>
      <c r="F506" s="45">
        <f>1500*12</f>
        <v>18000</v>
      </c>
      <c r="G506" s="43"/>
      <c r="I506" s="205"/>
      <c r="J506" s="172">
        <v>9600</v>
      </c>
      <c r="K506" s="168"/>
      <c r="L506" s="268"/>
      <c r="M506" s="268"/>
      <c r="N506" s="44"/>
      <c r="O506" s="199"/>
      <c r="Q506" s="90"/>
      <c r="R506" s="17"/>
      <c r="S506" s="199"/>
      <c r="T506" s="97"/>
    </row>
    <row r="507" spans="1:20">
      <c r="D507" s="79"/>
      <c r="E507" s="229" t="s">
        <v>474</v>
      </c>
      <c r="F507" s="230">
        <f>F506*0.6*-1</f>
        <v>-10800</v>
      </c>
      <c r="G507" s="43"/>
      <c r="I507" s="205"/>
      <c r="J507" s="172">
        <v>-5000</v>
      </c>
      <c r="K507" s="168" t="s">
        <v>427</v>
      </c>
      <c r="L507" s="268"/>
      <c r="M507" s="268"/>
      <c r="N507" s="44"/>
      <c r="O507" s="199"/>
      <c r="Q507" s="90"/>
      <c r="R507" s="17"/>
      <c r="S507" s="199"/>
      <c r="T507" s="97"/>
    </row>
    <row r="508" spans="1:20">
      <c r="D508" s="79"/>
      <c r="E508" s="7" t="s">
        <v>425</v>
      </c>
      <c r="F508" s="45">
        <f>82.75*12</f>
        <v>993</v>
      </c>
      <c r="G508" s="43"/>
      <c r="I508" s="205"/>
      <c r="J508" s="172">
        <v>912</v>
      </c>
      <c r="K508" s="168"/>
      <c r="L508" s="268"/>
      <c r="M508" s="268"/>
      <c r="N508" s="44"/>
      <c r="O508" s="199"/>
      <c r="Q508" s="90"/>
      <c r="R508" s="17"/>
      <c r="S508" s="199"/>
      <c r="T508" s="97"/>
    </row>
    <row r="509" spans="1:20">
      <c r="D509" s="79"/>
      <c r="E509" s="7" t="s">
        <v>156</v>
      </c>
      <c r="F509" s="45">
        <f>170*12</f>
        <v>2040</v>
      </c>
      <c r="G509" s="43"/>
      <c r="I509" s="205"/>
      <c r="J509" s="172">
        <f>12*110</f>
        <v>1320</v>
      </c>
      <c r="K509" s="168"/>
      <c r="L509" s="268"/>
      <c r="M509" s="268"/>
      <c r="N509" s="44"/>
      <c r="O509" s="199"/>
      <c r="Q509" s="90"/>
      <c r="R509" s="17"/>
      <c r="S509" s="199"/>
      <c r="T509" s="97"/>
    </row>
    <row r="510" spans="1:20">
      <c r="D510" s="79"/>
      <c r="E510" s="229" t="s">
        <v>426</v>
      </c>
      <c r="F510" s="231">
        <v>-1200</v>
      </c>
      <c r="G510" s="43"/>
      <c r="I510" s="205"/>
      <c r="J510" s="169">
        <v>-900</v>
      </c>
      <c r="K510" s="168" t="s">
        <v>427</v>
      </c>
      <c r="L510" s="268"/>
      <c r="M510" s="268"/>
      <c r="N510" s="44"/>
      <c r="O510" s="199"/>
      <c r="Q510" s="90"/>
      <c r="R510" s="17"/>
      <c r="S510" s="199"/>
      <c r="T510" s="97"/>
    </row>
    <row r="511" spans="1:20">
      <c r="D511" s="79"/>
      <c r="F511" s="37"/>
      <c r="G511" s="135"/>
      <c r="I511" s="198"/>
      <c r="J511" s="164"/>
      <c r="K511" s="178"/>
      <c r="L511" s="269"/>
      <c r="M511" s="269"/>
      <c r="O511" s="198"/>
      <c r="Q511" s="89"/>
      <c r="R511" s="17"/>
      <c r="S511" s="198"/>
      <c r="T511" s="97"/>
    </row>
    <row r="512" spans="1:20">
      <c r="A512" s="2">
        <v>2840</v>
      </c>
      <c r="B512" s="2">
        <v>580</v>
      </c>
      <c r="D512" s="79"/>
      <c r="E512" s="5" t="s">
        <v>74</v>
      </c>
      <c r="F512" s="37"/>
      <c r="G512" s="282">
        <v>0</v>
      </c>
      <c r="I512" s="199"/>
      <c r="J512" s="164"/>
      <c r="K512" s="281">
        <v>0</v>
      </c>
      <c r="L512" s="268"/>
      <c r="M512" s="268"/>
      <c r="N512" s="40">
        <v>0</v>
      </c>
      <c r="O512" s="199"/>
      <c r="P512" s="147">
        <v>0</v>
      </c>
      <c r="Q512" s="90"/>
      <c r="R512" s="17"/>
      <c r="S512" s="199"/>
      <c r="T512" s="97"/>
    </row>
    <row r="513" spans="1:22">
      <c r="D513" s="79"/>
      <c r="F513" s="37"/>
      <c r="G513" s="135"/>
      <c r="I513" s="198"/>
      <c r="J513" s="164"/>
      <c r="K513" s="178"/>
      <c r="L513" s="269"/>
      <c r="M513" s="269"/>
      <c r="O513" s="198"/>
      <c r="Q513" s="89"/>
      <c r="R513" s="17"/>
      <c r="S513" s="198"/>
      <c r="T513" s="97"/>
    </row>
    <row r="514" spans="1:22">
      <c r="A514" s="2">
        <v>2840</v>
      </c>
      <c r="B514" s="2">
        <v>618</v>
      </c>
      <c r="D514" s="79"/>
      <c r="E514" s="5" t="s">
        <v>33</v>
      </c>
      <c r="F514" s="37"/>
      <c r="G514" s="282">
        <f>SUM(F515:F516)</f>
        <v>4500</v>
      </c>
      <c r="I514" s="199"/>
      <c r="J514" s="164"/>
      <c r="K514" s="281">
        <f>SUM(J515:J516)</f>
        <v>3768</v>
      </c>
      <c r="L514" s="268"/>
      <c r="M514" s="268"/>
      <c r="N514" s="40">
        <v>3768</v>
      </c>
      <c r="O514" s="199"/>
      <c r="P514" s="147">
        <v>8905.7900000000009</v>
      </c>
      <c r="Q514" s="90"/>
      <c r="R514" s="17"/>
      <c r="S514" s="199"/>
      <c r="T514" s="97"/>
    </row>
    <row r="515" spans="1:22">
      <c r="D515" s="79"/>
      <c r="E515" s="5" t="s">
        <v>288</v>
      </c>
      <c r="F515" s="47">
        <v>4500</v>
      </c>
      <c r="G515" s="43"/>
      <c r="H515" s="216">
        <f>F515*$W$1</f>
        <v>450</v>
      </c>
      <c r="I515" s="199"/>
      <c r="J515" s="170">
        <v>3768</v>
      </c>
      <c r="K515" s="168"/>
      <c r="L515" s="268"/>
      <c r="M515" s="268"/>
      <c r="N515" s="44"/>
      <c r="O515" s="199"/>
      <c r="P515" s="148"/>
      <c r="Q515" s="90"/>
      <c r="R515" s="17"/>
      <c r="S515" s="199"/>
      <c r="T515" s="97">
        <v>3</v>
      </c>
      <c r="V515" s="5">
        <f>SUM(H318:H515)</f>
        <v>48446</v>
      </c>
    </row>
    <row r="516" spans="1:22">
      <c r="C516" s="56"/>
      <c r="D516" s="83"/>
      <c r="E516" s="13"/>
      <c r="F516" s="46">
        <v>0</v>
      </c>
      <c r="G516" s="43"/>
      <c r="I516" s="199"/>
      <c r="J516" s="169">
        <v>0</v>
      </c>
      <c r="K516" s="168"/>
      <c r="L516" s="268"/>
      <c r="M516" s="268"/>
      <c r="N516" s="44"/>
      <c r="O516" s="199"/>
      <c r="P516" s="148"/>
      <c r="Q516" s="90"/>
      <c r="R516" s="17"/>
      <c r="S516" s="199"/>
      <c r="T516" s="97">
        <v>3</v>
      </c>
    </row>
    <row r="517" spans="1:22">
      <c r="D517" s="79"/>
      <c r="F517" s="37"/>
      <c r="G517" s="43"/>
      <c r="I517" s="199"/>
      <c r="J517" s="164"/>
      <c r="K517" s="168"/>
      <c r="L517" s="268"/>
      <c r="M517" s="268"/>
      <c r="N517" s="44"/>
      <c r="O517" s="199"/>
      <c r="P517" s="148"/>
      <c r="Q517" s="90"/>
      <c r="R517" s="17"/>
      <c r="S517" s="199"/>
      <c r="T517" s="97"/>
    </row>
    <row r="518" spans="1:22">
      <c r="A518" s="2">
        <v>2840</v>
      </c>
      <c r="B518" s="2">
        <v>648</v>
      </c>
      <c r="D518" s="79"/>
      <c r="E518" s="5" t="s">
        <v>34</v>
      </c>
      <c r="F518" s="37"/>
      <c r="G518" s="282">
        <f>SUM(F519:F521)</f>
        <v>0</v>
      </c>
      <c r="I518" s="199"/>
      <c r="J518" s="164"/>
      <c r="K518" s="281">
        <f>SUM(J519:J521)</f>
        <v>8700</v>
      </c>
      <c r="L518" s="268"/>
      <c r="M518" s="268"/>
      <c r="N518" s="212">
        <v>0</v>
      </c>
      <c r="O518" s="199"/>
      <c r="P518" s="147">
        <v>1912.22</v>
      </c>
      <c r="Q518" s="90"/>
      <c r="R518" s="17"/>
      <c r="S518" s="199"/>
      <c r="T518" s="97"/>
    </row>
    <row r="519" spans="1:22" ht="12" customHeight="1">
      <c r="D519" s="79"/>
      <c r="E519" s="13" t="s">
        <v>392</v>
      </c>
      <c r="F519" s="47">
        <v>0</v>
      </c>
      <c r="G519" s="43"/>
      <c r="I519" s="199"/>
      <c r="J519" s="170">
        <f>26500/5</f>
        <v>5300</v>
      </c>
      <c r="K519" s="168"/>
      <c r="L519" s="268"/>
      <c r="M519" s="268"/>
      <c r="N519" s="44"/>
      <c r="O519" s="199"/>
      <c r="P519" s="148"/>
      <c r="Q519" s="90"/>
      <c r="R519" s="17"/>
      <c r="S519" s="199"/>
      <c r="T519" s="97">
        <v>3</v>
      </c>
    </row>
    <row r="520" spans="1:22" ht="12" customHeight="1">
      <c r="D520" s="79"/>
      <c r="E520" s="13" t="s">
        <v>393</v>
      </c>
      <c r="F520" s="45">
        <v>0</v>
      </c>
      <c r="G520" s="43"/>
      <c r="I520" s="199"/>
      <c r="J520" s="172">
        <f>17000/5</f>
        <v>3400</v>
      </c>
      <c r="K520" s="168"/>
      <c r="L520" s="268"/>
      <c r="M520" s="268"/>
      <c r="N520" s="44"/>
      <c r="O520" s="199"/>
      <c r="P520" s="148"/>
      <c r="Q520" s="90"/>
      <c r="R520" s="17"/>
      <c r="S520" s="199"/>
      <c r="T520" s="97">
        <v>3</v>
      </c>
    </row>
    <row r="521" spans="1:22" ht="12" customHeight="1">
      <c r="D521" s="79"/>
      <c r="E521" s="7" t="s">
        <v>409</v>
      </c>
      <c r="F521" s="46">
        <v>0</v>
      </c>
      <c r="G521" s="43"/>
      <c r="I521" s="199"/>
      <c r="J521" s="169">
        <v>0</v>
      </c>
      <c r="K521" s="168"/>
      <c r="L521" s="268"/>
      <c r="M521" s="268"/>
      <c r="N521" s="44"/>
      <c r="O521" s="199"/>
      <c r="P521" s="148"/>
      <c r="Q521" s="90"/>
      <c r="R521" s="17"/>
      <c r="S521" s="199"/>
      <c r="T521" s="97">
        <v>3</v>
      </c>
    </row>
    <row r="522" spans="1:22" ht="12" customHeight="1">
      <c r="D522" s="79"/>
      <c r="F522" s="37"/>
      <c r="G522" s="135"/>
      <c r="I522" s="198"/>
      <c r="J522" s="164"/>
      <c r="K522" s="178"/>
      <c r="L522" s="269"/>
      <c r="M522" s="269"/>
      <c r="O522" s="198"/>
      <c r="Q522" s="89"/>
      <c r="R522" s="17"/>
      <c r="S522" s="198"/>
      <c r="T522" s="97"/>
    </row>
    <row r="523" spans="1:22" ht="12" customHeight="1">
      <c r="A523" s="2">
        <v>2840</v>
      </c>
      <c r="B523" s="2">
        <v>758</v>
      </c>
      <c r="D523" s="79"/>
      <c r="E523" s="5" t="s">
        <v>106</v>
      </c>
      <c r="F523" s="37"/>
      <c r="G523" s="282">
        <f>SUM(F524:F524)</f>
        <v>0</v>
      </c>
      <c r="I523" s="199"/>
      <c r="J523" s="164"/>
      <c r="K523" s="281">
        <f>SUM(J524:J524)</f>
        <v>0</v>
      </c>
      <c r="L523" s="268"/>
      <c r="M523" s="268"/>
      <c r="N523" s="40">
        <v>0</v>
      </c>
      <c r="O523" s="199"/>
      <c r="P523" s="147">
        <v>0</v>
      </c>
      <c r="Q523" s="90"/>
      <c r="R523" s="17"/>
      <c r="S523" s="199"/>
      <c r="T523" s="97"/>
    </row>
    <row r="524" spans="1:22" ht="12" customHeight="1">
      <c r="D524" s="79"/>
      <c r="E524" s="7" t="s">
        <v>378</v>
      </c>
      <c r="F524" s="41">
        <v>0</v>
      </c>
      <c r="G524" s="43"/>
      <c r="I524" s="199"/>
      <c r="J524" s="166">
        <v>0</v>
      </c>
      <c r="K524" s="168"/>
      <c r="L524" s="268"/>
      <c r="M524" s="268"/>
      <c r="N524" s="44"/>
      <c r="O524" s="199"/>
      <c r="P524" s="148"/>
      <c r="Q524" s="90"/>
      <c r="R524" s="17"/>
      <c r="S524" s="199"/>
      <c r="T524" s="97">
        <v>3</v>
      </c>
    </row>
    <row r="525" spans="1:22" ht="12" customHeight="1">
      <c r="D525" s="79"/>
      <c r="E525" s="7"/>
      <c r="F525" s="48"/>
      <c r="G525" s="43"/>
      <c r="I525" s="199"/>
      <c r="J525" s="171"/>
      <c r="K525" s="168"/>
      <c r="L525" s="268"/>
      <c r="M525" s="268"/>
      <c r="N525" s="44"/>
      <c r="O525" s="199"/>
      <c r="Q525" s="90"/>
      <c r="R525" s="17"/>
      <c r="S525" s="199"/>
      <c r="T525" s="97"/>
    </row>
    <row r="526" spans="1:22" ht="12" customHeight="1">
      <c r="A526" s="2">
        <v>4200</v>
      </c>
      <c r="B526" s="2">
        <v>430</v>
      </c>
      <c r="D526" s="79"/>
      <c r="E526" s="5" t="s">
        <v>30</v>
      </c>
      <c r="F526" s="37"/>
      <c r="G526" s="282">
        <f>F527</f>
        <v>11500</v>
      </c>
      <c r="I526" s="199"/>
      <c r="J526" s="164"/>
      <c r="K526" s="281">
        <f>J527</f>
        <v>10000</v>
      </c>
      <c r="L526" s="268"/>
      <c r="M526" s="268"/>
      <c r="N526" s="212">
        <v>11313</v>
      </c>
      <c r="O526" s="199"/>
      <c r="P526" s="147">
        <v>9998</v>
      </c>
      <c r="Q526" s="90"/>
      <c r="R526" s="17"/>
      <c r="S526" s="199"/>
      <c r="T526" s="97"/>
    </row>
    <row r="527" spans="1:22" ht="12" customHeight="1">
      <c r="D527" s="79"/>
      <c r="E527" s="7" t="s">
        <v>428</v>
      </c>
      <c r="F527" s="41">
        <v>11500</v>
      </c>
      <c r="G527" s="43"/>
      <c r="I527" s="199"/>
      <c r="J527" s="166">
        <v>10000</v>
      </c>
      <c r="K527" s="168"/>
      <c r="L527" s="268"/>
      <c r="M527" s="268"/>
      <c r="N527" s="44"/>
      <c r="O527" s="199"/>
      <c r="Q527" s="90"/>
      <c r="R527" s="17"/>
      <c r="S527" s="199"/>
      <c r="T527" s="97"/>
    </row>
    <row r="528" spans="1:22" ht="12" customHeight="1">
      <c r="D528" s="79"/>
      <c r="E528" s="7"/>
      <c r="F528" s="48"/>
      <c r="G528" s="135"/>
      <c r="I528" s="198"/>
      <c r="J528" s="171"/>
      <c r="K528" s="178"/>
      <c r="L528" s="269"/>
      <c r="M528" s="269"/>
      <c r="O528" s="198"/>
      <c r="Q528" s="89"/>
      <c r="R528" s="17"/>
      <c r="S528" s="198"/>
      <c r="T528" s="97"/>
    </row>
    <row r="529" spans="1:20" ht="12" customHeight="1">
      <c r="A529" s="2">
        <v>4400</v>
      </c>
      <c r="B529" s="2">
        <v>330</v>
      </c>
      <c r="C529" s="2">
        <v>0</v>
      </c>
      <c r="D529" s="79"/>
      <c r="E529" s="8" t="s">
        <v>149</v>
      </c>
      <c r="F529" s="37"/>
      <c r="G529" s="282">
        <f>SUM(F530)</f>
        <v>0</v>
      </c>
      <c r="I529" s="198"/>
      <c r="J529" s="164"/>
      <c r="K529" s="281">
        <f>SUM(J530)</f>
        <v>0</v>
      </c>
      <c r="L529" s="268"/>
      <c r="M529" s="268"/>
      <c r="N529" s="40">
        <v>0</v>
      </c>
      <c r="O529" s="198"/>
      <c r="P529" s="147">
        <v>0</v>
      </c>
      <c r="Q529" s="89"/>
      <c r="R529" s="17"/>
      <c r="S529" s="198"/>
      <c r="T529" s="97"/>
    </row>
    <row r="530" spans="1:20" ht="12" customHeight="1">
      <c r="D530" s="79"/>
      <c r="E530" s="7" t="s">
        <v>213</v>
      </c>
      <c r="F530" s="41">
        <v>0</v>
      </c>
      <c r="G530" s="43"/>
      <c r="I530" s="200"/>
      <c r="J530" s="166">
        <v>0</v>
      </c>
      <c r="K530" s="168"/>
      <c r="L530" s="268"/>
      <c r="M530" s="268"/>
      <c r="N530" s="23"/>
      <c r="O530" s="200"/>
      <c r="Q530" s="91"/>
      <c r="R530" s="17"/>
      <c r="S530" s="200"/>
      <c r="T530" s="97"/>
    </row>
    <row r="531" spans="1:20" ht="12" customHeight="1">
      <c r="D531" s="79"/>
      <c r="F531" s="48"/>
      <c r="G531" s="135"/>
      <c r="I531" s="200"/>
      <c r="J531" s="171"/>
      <c r="K531" s="178"/>
      <c r="L531" s="269"/>
      <c r="M531" s="269"/>
      <c r="N531" s="23"/>
      <c r="O531" s="200"/>
      <c r="Q531" s="91"/>
      <c r="R531" s="17"/>
      <c r="S531" s="200"/>
      <c r="T531" s="97"/>
    </row>
    <row r="532" spans="1:20" ht="12" customHeight="1">
      <c r="A532" s="2">
        <v>4600</v>
      </c>
      <c r="B532" s="2">
        <v>430</v>
      </c>
      <c r="D532" s="79"/>
      <c r="E532" s="5" t="s">
        <v>29</v>
      </c>
      <c r="F532" s="37"/>
      <c r="G532" s="282">
        <f>SUM(F533:F534)</f>
        <v>8000</v>
      </c>
      <c r="I532" s="199"/>
      <c r="J532" s="164"/>
      <c r="K532" s="281">
        <f>SUM(J533:J534)</f>
        <v>8000</v>
      </c>
      <c r="L532" s="268"/>
      <c r="M532" s="268"/>
      <c r="N532" s="40">
        <v>8000</v>
      </c>
      <c r="O532" s="199"/>
      <c r="P532" s="147">
        <v>4758.9399999999996</v>
      </c>
      <c r="Q532" s="90"/>
      <c r="R532" s="17"/>
      <c r="S532" s="199"/>
      <c r="T532" s="97"/>
    </row>
    <row r="533" spans="1:20" ht="12" customHeight="1">
      <c r="D533" s="79"/>
      <c r="E533" s="7" t="s">
        <v>120</v>
      </c>
      <c r="F533" s="45">
        <v>5000</v>
      </c>
      <c r="G533" s="43"/>
      <c r="I533" s="199"/>
      <c r="J533" s="172">
        <v>5000</v>
      </c>
      <c r="K533" s="168"/>
      <c r="L533" s="268"/>
      <c r="M533" s="268"/>
      <c r="N533" s="44"/>
      <c r="O533" s="199"/>
      <c r="Q533" s="90"/>
      <c r="R533" s="17"/>
      <c r="S533" s="199"/>
      <c r="T533" s="97"/>
    </row>
    <row r="534" spans="1:20" ht="12" customHeight="1">
      <c r="D534" s="79"/>
      <c r="E534" s="96" t="s">
        <v>161</v>
      </c>
      <c r="F534" s="46">
        <v>3000</v>
      </c>
      <c r="G534" s="43"/>
      <c r="I534" s="199"/>
      <c r="J534" s="169">
        <v>3000</v>
      </c>
      <c r="K534" s="168"/>
      <c r="L534" s="268"/>
      <c r="M534" s="268"/>
      <c r="N534" s="44"/>
      <c r="O534" s="199"/>
      <c r="Q534" s="90"/>
      <c r="R534" s="17"/>
      <c r="S534" s="199"/>
      <c r="T534" s="97"/>
    </row>
    <row r="535" spans="1:20" ht="12" customHeight="1">
      <c r="D535" s="79"/>
      <c r="E535" s="8"/>
      <c r="F535" s="37"/>
      <c r="G535" s="135"/>
      <c r="I535" s="198"/>
      <c r="J535" s="164"/>
      <c r="K535" s="178"/>
      <c r="L535" s="269"/>
      <c r="M535" s="269"/>
      <c r="O535" s="198"/>
      <c r="Q535" s="89"/>
      <c r="R535" s="17"/>
      <c r="S535" s="198"/>
      <c r="T535" s="97"/>
    </row>
    <row r="536" spans="1:20" ht="12" customHeight="1">
      <c r="A536" s="2">
        <v>4600</v>
      </c>
      <c r="B536" s="2">
        <v>750</v>
      </c>
      <c r="D536" s="79"/>
      <c r="E536" s="8" t="s">
        <v>112</v>
      </c>
      <c r="F536" s="59"/>
      <c r="G536" s="282">
        <f>SUM(F537:F537)</f>
        <v>0</v>
      </c>
      <c r="I536" s="199"/>
      <c r="J536" s="179"/>
      <c r="K536" s="281">
        <f>SUM(J537:J537)</f>
        <v>0</v>
      </c>
      <c r="L536" s="268"/>
      <c r="M536" s="268"/>
      <c r="N536" s="40">
        <v>0</v>
      </c>
      <c r="O536" s="199"/>
      <c r="P536" s="147">
        <v>0</v>
      </c>
      <c r="Q536" s="90"/>
      <c r="R536" s="17"/>
      <c r="S536" s="199"/>
      <c r="T536" s="97"/>
    </row>
    <row r="537" spans="1:20" ht="12" customHeight="1">
      <c r="D537" s="79"/>
      <c r="E537" s="96"/>
      <c r="F537" s="41">
        <v>0</v>
      </c>
      <c r="G537" s="43"/>
      <c r="I537" s="199"/>
      <c r="J537" s="166">
        <v>0</v>
      </c>
      <c r="K537" s="168"/>
      <c r="L537" s="268"/>
      <c r="M537" s="268"/>
      <c r="N537" s="44"/>
      <c r="O537" s="199"/>
      <c r="Q537" s="90"/>
      <c r="R537" s="17"/>
      <c r="S537" s="199"/>
      <c r="T537" s="97"/>
    </row>
    <row r="538" spans="1:20" ht="12" customHeight="1">
      <c r="D538" s="79"/>
      <c r="E538" s="17"/>
      <c r="F538" s="48"/>
      <c r="G538" s="43"/>
      <c r="I538" s="199"/>
      <c r="J538" s="171"/>
      <c r="K538" s="168"/>
      <c r="L538" s="268"/>
      <c r="M538" s="268"/>
      <c r="N538" s="44"/>
      <c r="O538" s="199"/>
      <c r="Q538" s="90"/>
      <c r="R538" s="17"/>
      <c r="S538" s="199"/>
      <c r="T538" s="97"/>
    </row>
    <row r="539" spans="1:20" ht="12" customHeight="1">
      <c r="A539" s="2">
        <v>4600</v>
      </c>
      <c r="B539" s="2">
        <v>750</v>
      </c>
      <c r="C539" s="2">
        <v>801</v>
      </c>
      <c r="D539" s="79"/>
      <c r="E539" s="11" t="s">
        <v>162</v>
      </c>
      <c r="F539" s="48"/>
      <c r="G539" s="282">
        <f>SUM(F540:F540)</f>
        <v>0</v>
      </c>
      <c r="I539" s="199"/>
      <c r="J539" s="171"/>
      <c r="K539" s="281">
        <f>SUM(J540:J540)</f>
        <v>0</v>
      </c>
      <c r="L539" s="268"/>
      <c r="M539" s="268"/>
      <c r="N539" s="40">
        <v>0</v>
      </c>
      <c r="O539" s="199"/>
      <c r="P539" s="147">
        <v>0</v>
      </c>
      <c r="Q539" s="90"/>
      <c r="R539" s="17"/>
      <c r="S539" s="199"/>
      <c r="T539" s="97"/>
    </row>
    <row r="540" spans="1:20" ht="12" customHeight="1">
      <c r="D540" s="79"/>
      <c r="E540" s="96"/>
      <c r="F540" s="60">
        <v>0</v>
      </c>
      <c r="G540" s="43"/>
      <c r="I540" s="199"/>
      <c r="J540" s="180">
        <v>0</v>
      </c>
      <c r="K540" s="168"/>
      <c r="L540" s="268"/>
      <c r="M540" s="268"/>
      <c r="N540" s="44"/>
      <c r="O540" s="199"/>
      <c r="P540" s="148"/>
      <c r="Q540" s="90"/>
      <c r="R540" s="17"/>
      <c r="S540" s="199"/>
      <c r="T540" s="97"/>
    </row>
    <row r="541" spans="1:20" ht="12" customHeight="1">
      <c r="D541" s="79"/>
      <c r="E541" s="8"/>
      <c r="F541" s="37"/>
      <c r="G541" s="135"/>
      <c r="I541" s="198"/>
      <c r="J541" s="164"/>
      <c r="K541" s="178"/>
      <c r="L541" s="269"/>
      <c r="M541" s="269"/>
      <c r="O541" s="198"/>
      <c r="Q541" s="89"/>
      <c r="R541" s="17"/>
      <c r="S541" s="198"/>
      <c r="T541" s="97"/>
    </row>
    <row r="542" spans="1:20">
      <c r="A542" s="2">
        <v>5220</v>
      </c>
      <c r="B542" s="2">
        <v>931</v>
      </c>
      <c r="D542" s="79"/>
      <c r="E542" s="5" t="s">
        <v>387</v>
      </c>
      <c r="F542" s="43"/>
      <c r="G542" s="282">
        <f>SUM(F543:F553)</f>
        <v>33900</v>
      </c>
      <c r="I542" s="199"/>
      <c r="J542" s="168"/>
      <c r="K542" s="281">
        <f>SUM(J543:J553)</f>
        <v>66800</v>
      </c>
      <c r="L542" s="268"/>
      <c r="M542" s="268"/>
      <c r="N542" s="40">
        <v>75500</v>
      </c>
      <c r="O542" s="199"/>
      <c r="P542" s="147">
        <v>205576.5</v>
      </c>
      <c r="Q542" s="90"/>
      <c r="R542" s="17"/>
      <c r="S542" s="199"/>
      <c r="T542" s="97"/>
    </row>
    <row r="543" spans="1:20">
      <c r="D543" s="79"/>
      <c r="E543" s="7" t="s">
        <v>484</v>
      </c>
      <c r="F543" s="60">
        <f>28000/5</f>
        <v>5600</v>
      </c>
      <c r="G543" s="43"/>
      <c r="I543" s="199"/>
      <c r="J543" s="180">
        <f>28000/5</f>
        <v>5600</v>
      </c>
      <c r="K543" s="168"/>
      <c r="L543" s="268"/>
      <c r="M543" s="268"/>
      <c r="N543" s="44"/>
      <c r="O543" s="199"/>
      <c r="Q543" s="90"/>
      <c r="R543" s="17"/>
      <c r="S543" s="199"/>
      <c r="T543" s="97"/>
    </row>
    <row r="544" spans="1:20">
      <c r="D544" s="79"/>
      <c r="E544" s="7" t="s">
        <v>483</v>
      </c>
      <c r="F544" s="61">
        <f>8000/5</f>
        <v>1600</v>
      </c>
      <c r="G544" s="43"/>
      <c r="I544" s="199"/>
      <c r="J544" s="181">
        <f>8000/5</f>
        <v>1600</v>
      </c>
      <c r="K544" s="168"/>
      <c r="L544" s="268"/>
      <c r="M544" s="268"/>
      <c r="N544" s="44"/>
      <c r="O544" s="199"/>
      <c r="Q544" s="90"/>
      <c r="R544" s="17"/>
      <c r="S544" s="199"/>
      <c r="T544" s="97"/>
    </row>
    <row r="545" spans="1:20">
      <c r="D545" s="79"/>
      <c r="E545" s="7" t="s">
        <v>482</v>
      </c>
      <c r="F545" s="61">
        <f>16000/5</f>
        <v>3200</v>
      </c>
      <c r="G545" s="43"/>
      <c r="I545" s="199"/>
      <c r="J545" s="181">
        <f>16000/5</f>
        <v>3200</v>
      </c>
      <c r="K545" s="168"/>
      <c r="L545" s="268"/>
      <c r="M545" s="268"/>
      <c r="N545" s="44"/>
      <c r="O545" s="199"/>
      <c r="Q545" s="90"/>
      <c r="R545" s="17"/>
      <c r="S545" s="199"/>
      <c r="T545" s="97"/>
    </row>
    <row r="546" spans="1:20">
      <c r="D546" s="79"/>
      <c r="E546" s="7" t="s">
        <v>481</v>
      </c>
      <c r="F546" s="61">
        <f>12000/5</f>
        <v>2400</v>
      </c>
      <c r="G546" s="43"/>
      <c r="I546" s="199"/>
      <c r="J546" s="181">
        <f>12000/5</f>
        <v>2400</v>
      </c>
      <c r="K546" s="168"/>
      <c r="L546" s="268"/>
      <c r="M546" s="268"/>
      <c r="N546" s="44"/>
      <c r="O546" s="199"/>
      <c r="Q546" s="90"/>
      <c r="R546" s="17"/>
      <c r="S546" s="199"/>
      <c r="T546" s="97"/>
    </row>
    <row r="547" spans="1:20">
      <c r="D547" s="79"/>
      <c r="E547" s="7" t="s">
        <v>480</v>
      </c>
      <c r="F547" s="61">
        <f>20000/5</f>
        <v>4000</v>
      </c>
      <c r="G547" s="43"/>
      <c r="I547" s="199"/>
      <c r="J547" s="181">
        <f>20000/5</f>
        <v>4000</v>
      </c>
      <c r="K547" s="168"/>
      <c r="L547" s="268"/>
      <c r="M547" s="268"/>
      <c r="N547" s="44"/>
      <c r="O547" s="199"/>
      <c r="Q547" s="90"/>
      <c r="R547" s="17"/>
      <c r="S547" s="199"/>
      <c r="T547" s="97"/>
    </row>
    <row r="548" spans="1:20">
      <c r="D548" s="79"/>
      <c r="E548" s="238" t="s">
        <v>479</v>
      </c>
      <c r="F548" s="61"/>
      <c r="G548" s="43"/>
      <c r="I548" s="199"/>
      <c r="J548" s="181"/>
      <c r="K548" s="168"/>
      <c r="L548" s="268"/>
      <c r="M548" s="268"/>
      <c r="N548" s="44"/>
      <c r="O548" s="199"/>
      <c r="Q548" s="90"/>
      <c r="R548" s="17"/>
      <c r="S548" s="199"/>
      <c r="T548" s="97"/>
    </row>
    <row r="549" spans="1:20">
      <c r="D549" s="79"/>
      <c r="E549" s="219" t="s">
        <v>478</v>
      </c>
      <c r="F549" s="61">
        <v>0</v>
      </c>
      <c r="G549" s="43"/>
      <c r="H549" s="216">
        <v>41600</v>
      </c>
      <c r="I549" s="199"/>
      <c r="J549" s="181">
        <v>41600</v>
      </c>
      <c r="K549" s="168"/>
      <c r="L549" s="268"/>
      <c r="M549" s="268"/>
      <c r="N549" s="44"/>
      <c r="O549" s="199"/>
      <c r="Q549" s="90"/>
      <c r="R549" s="17"/>
      <c r="S549" s="199"/>
      <c r="T549" s="97"/>
    </row>
    <row r="550" spans="1:20">
      <c r="D550" s="79"/>
      <c r="E550" s="7" t="s">
        <v>477</v>
      </c>
      <c r="F550" s="61">
        <f>12*3000/5</f>
        <v>7200</v>
      </c>
      <c r="G550" s="43"/>
      <c r="I550" s="199"/>
      <c r="J550" s="181">
        <f>12*3000/5</f>
        <v>7200</v>
      </c>
      <c r="K550" s="168"/>
      <c r="L550" s="268"/>
      <c r="M550" s="268"/>
      <c r="N550" s="44"/>
      <c r="O550" s="199"/>
      <c r="Q550" s="90"/>
      <c r="R550" s="17"/>
      <c r="S550" s="199"/>
      <c r="T550" s="97"/>
    </row>
    <row r="551" spans="1:20">
      <c r="D551" s="79"/>
      <c r="E551" s="7" t="s">
        <v>476</v>
      </c>
      <c r="F551" s="61">
        <f>6000/5</f>
        <v>1200</v>
      </c>
      <c r="G551" s="43"/>
      <c r="I551" s="199"/>
      <c r="J551" s="181">
        <f>6000/5</f>
        <v>1200</v>
      </c>
      <c r="K551" s="168"/>
      <c r="L551" s="268"/>
      <c r="M551" s="268"/>
      <c r="N551" s="44"/>
      <c r="O551" s="199"/>
      <c r="Q551" s="90"/>
      <c r="R551" s="17"/>
      <c r="S551" s="199"/>
      <c r="T551" s="97"/>
    </row>
    <row r="552" spans="1:20">
      <c r="D552" s="79"/>
      <c r="E552" s="13" t="s">
        <v>392</v>
      </c>
      <c r="F552" s="45">
        <f>26500/5</f>
        <v>5300</v>
      </c>
      <c r="G552" s="43"/>
      <c r="I552" s="199"/>
      <c r="J552" s="181"/>
      <c r="K552" s="168"/>
      <c r="L552" s="268"/>
      <c r="M552" s="268"/>
      <c r="N552" s="44"/>
      <c r="O552" s="199"/>
      <c r="Q552" s="90"/>
      <c r="R552" s="17"/>
      <c r="S552" s="199"/>
      <c r="T552" s="97"/>
    </row>
    <row r="553" spans="1:20">
      <c r="D553" s="79"/>
      <c r="E553" s="13" t="s">
        <v>393</v>
      </c>
      <c r="F553" s="46">
        <f>17000/5</f>
        <v>3400</v>
      </c>
      <c r="G553" s="43"/>
      <c r="I553" s="199"/>
      <c r="J553" s="182"/>
      <c r="K553" s="168"/>
      <c r="L553" s="268"/>
      <c r="M553" s="268"/>
      <c r="N553" s="44"/>
      <c r="O553" s="199"/>
      <c r="Q553" s="90"/>
      <c r="R553" s="17"/>
      <c r="S553" s="199"/>
      <c r="T553" s="97"/>
    </row>
    <row r="554" spans="1:20">
      <c r="D554" s="79"/>
      <c r="E554" s="6"/>
      <c r="F554" s="73"/>
      <c r="G554" s="43"/>
      <c r="I554" s="199"/>
      <c r="J554" s="183"/>
      <c r="K554" s="168"/>
      <c r="L554" s="268"/>
      <c r="M554" s="268"/>
      <c r="N554" s="44"/>
      <c r="O554" s="199"/>
      <c r="Q554" s="90"/>
      <c r="R554" s="17"/>
      <c r="S554" s="199"/>
      <c r="T554" s="97"/>
    </row>
    <row r="555" spans="1:20">
      <c r="A555" s="2">
        <v>5280</v>
      </c>
      <c r="B555" s="2">
        <v>939</v>
      </c>
      <c r="D555" s="79"/>
      <c r="E555" s="5" t="s">
        <v>410</v>
      </c>
      <c r="F555" s="43"/>
      <c r="G555" s="282">
        <f>SUM(F556)</f>
        <v>0</v>
      </c>
      <c r="I555" s="199"/>
      <c r="J555" s="181"/>
      <c r="K555" s="207">
        <f>SUM(J556)</f>
        <v>0</v>
      </c>
      <c r="L555" s="268"/>
      <c r="M555" s="268"/>
      <c r="N555" s="40">
        <v>0</v>
      </c>
      <c r="O555" s="199"/>
      <c r="P555" s="147">
        <v>2408</v>
      </c>
      <c r="Q555" s="90"/>
      <c r="R555" s="17"/>
      <c r="S555" s="199"/>
      <c r="T555" s="97"/>
    </row>
    <row r="556" spans="1:20">
      <c r="D556" s="79"/>
      <c r="E556" s="6" t="s">
        <v>411</v>
      </c>
      <c r="F556" s="206">
        <v>0</v>
      </c>
      <c r="G556" s="43"/>
      <c r="I556" s="199"/>
      <c r="J556" s="207">
        <v>0</v>
      </c>
      <c r="K556" s="181"/>
      <c r="L556" s="268"/>
      <c r="M556" s="268"/>
      <c r="N556" s="44"/>
      <c r="O556" s="199"/>
      <c r="Q556" s="90"/>
      <c r="R556" s="17"/>
      <c r="S556" s="199"/>
      <c r="T556" s="97"/>
    </row>
    <row r="557" spans="1:20">
      <c r="D557" s="79"/>
      <c r="E557" s="6"/>
      <c r="F557" s="73"/>
      <c r="G557" s="43"/>
      <c r="I557" s="199"/>
      <c r="J557" s="183"/>
      <c r="K557" s="168"/>
      <c r="L557" s="268"/>
      <c r="M557" s="268"/>
      <c r="N557" s="44"/>
      <c r="O557" s="199"/>
      <c r="Q557" s="90"/>
      <c r="R557" s="17"/>
      <c r="S557" s="199"/>
      <c r="T557" s="97"/>
    </row>
    <row r="558" spans="1:20">
      <c r="D558" s="79"/>
      <c r="F558" s="73"/>
      <c r="G558" s="43"/>
      <c r="I558" s="199"/>
      <c r="J558" s="183"/>
      <c r="K558" s="168"/>
      <c r="L558" s="268"/>
      <c r="M558" s="268"/>
      <c r="N558" s="44"/>
      <c r="O558" s="199"/>
      <c r="Q558" s="90"/>
      <c r="R558" s="17"/>
      <c r="S558" s="199"/>
      <c r="T558" s="97"/>
    </row>
    <row r="559" spans="1:20">
      <c r="D559" s="79"/>
      <c r="E559" s="10"/>
      <c r="F559" s="37"/>
      <c r="G559" s="135"/>
      <c r="I559" s="198"/>
      <c r="J559" s="164"/>
      <c r="K559" s="178"/>
      <c r="L559" s="269"/>
      <c r="M559" s="269"/>
      <c r="O559" s="198"/>
      <c r="Q559" s="89"/>
      <c r="R559" s="17"/>
      <c r="S559" s="198"/>
      <c r="T559" s="97"/>
    </row>
    <row r="560" spans="1:20">
      <c r="A560" s="2">
        <v>5900</v>
      </c>
      <c r="B560" s="2">
        <v>990</v>
      </c>
      <c r="D560" s="79"/>
      <c r="E560" s="5" t="s">
        <v>71</v>
      </c>
      <c r="F560" s="37"/>
      <c r="G560" s="282">
        <f>SUM(F561:F563)</f>
        <v>0</v>
      </c>
      <c r="I560" s="199"/>
      <c r="J560" s="164"/>
      <c r="K560" s="281">
        <f>SUM(J561:J563)</f>
        <v>50000</v>
      </c>
      <c r="L560" s="268"/>
      <c r="M560" s="268"/>
      <c r="N560" s="40">
        <v>50000</v>
      </c>
      <c r="O560" s="199"/>
      <c r="P560" s="147">
        <v>0</v>
      </c>
      <c r="Q560" s="90"/>
      <c r="R560" s="17"/>
      <c r="S560" s="199"/>
      <c r="T560" s="97"/>
    </row>
    <row r="561" spans="1:20">
      <c r="D561" s="79"/>
      <c r="E561" s="219" t="s">
        <v>212</v>
      </c>
      <c r="F561" s="232">
        <v>0</v>
      </c>
      <c r="G561" s="43"/>
      <c r="H561" s="216">
        <v>50000</v>
      </c>
      <c r="I561" s="199"/>
      <c r="J561" s="180">
        <v>50000</v>
      </c>
      <c r="K561" s="168"/>
      <c r="L561" s="268"/>
      <c r="M561" s="268"/>
      <c r="N561" s="44"/>
      <c r="O561" s="199"/>
      <c r="Q561" s="90"/>
      <c r="R561" s="17"/>
      <c r="S561" s="199"/>
      <c r="T561" s="97"/>
    </row>
    <row r="562" spans="1:20">
      <c r="D562" s="79"/>
      <c r="E562" s="7"/>
      <c r="F562" s="137">
        <v>0</v>
      </c>
      <c r="G562" s="126"/>
      <c r="I562" s="199"/>
      <c r="J562" s="184">
        <v>0</v>
      </c>
      <c r="K562" s="168"/>
      <c r="L562" s="268"/>
      <c r="M562" s="268"/>
      <c r="N562" s="44"/>
      <c r="O562" s="199"/>
      <c r="Q562" s="90"/>
      <c r="R562" s="17"/>
      <c r="S562" s="199"/>
      <c r="T562" s="97"/>
    </row>
    <row r="563" spans="1:20">
      <c r="D563" s="79"/>
      <c r="E563" s="18"/>
      <c r="F563" s="235">
        <v>0</v>
      </c>
      <c r="G563" s="43"/>
      <c r="I563" s="199"/>
      <c r="J563" s="184">
        <v>0</v>
      </c>
      <c r="K563" s="168"/>
      <c r="L563" s="268"/>
      <c r="M563" s="268"/>
      <c r="N563" s="44"/>
      <c r="O563" s="199"/>
      <c r="Q563" s="90"/>
      <c r="R563" s="17"/>
      <c r="S563" s="199"/>
      <c r="T563" s="97"/>
    </row>
    <row r="564" spans="1:20">
      <c r="D564" s="79"/>
      <c r="F564" s="37"/>
      <c r="G564" s="135"/>
      <c r="I564" s="198"/>
      <c r="J564" s="164"/>
      <c r="K564" s="178"/>
      <c r="L564" s="269"/>
      <c r="M564" s="269"/>
      <c r="O564" s="198"/>
      <c r="Q564" s="89"/>
      <c r="R564" s="17"/>
      <c r="S564" s="198"/>
      <c r="T564" s="97"/>
    </row>
    <row r="565" spans="1:20">
      <c r="A565" s="63"/>
      <c r="D565" s="79"/>
      <c r="E565" s="19" t="s">
        <v>123</v>
      </c>
      <c r="F565" s="138"/>
      <c r="G565" s="282">
        <f>SUM(G8:G564)</f>
        <v>1426261</v>
      </c>
      <c r="I565" s="199"/>
      <c r="J565" s="185"/>
      <c r="K565" s="281">
        <f>SUM(K8:K564)</f>
        <v>1625478</v>
      </c>
      <c r="L565" s="268"/>
      <c r="M565" s="268"/>
      <c r="N565" s="40">
        <f>SUM(N8:N564)</f>
        <v>1592254</v>
      </c>
      <c r="O565" s="199"/>
      <c r="P565" s="149">
        <f>SUM(P8:P564)</f>
        <v>1662089.8399999999</v>
      </c>
      <c r="Q565" s="90"/>
      <c r="R565" s="17"/>
      <c r="S565" s="199"/>
      <c r="T565" s="97"/>
    </row>
    <row r="566" spans="1:20">
      <c r="A566" s="63"/>
      <c r="D566" s="79"/>
      <c r="E566" s="20"/>
      <c r="F566" s="139"/>
      <c r="G566" s="139"/>
      <c r="I566" s="201"/>
      <c r="J566" s="185"/>
      <c r="K566" s="185"/>
      <c r="L566" s="270"/>
      <c r="M566" s="270"/>
      <c r="N566" s="44"/>
      <c r="O566" s="201"/>
      <c r="Q566" s="92"/>
      <c r="R566" s="17"/>
      <c r="S566" s="201"/>
      <c r="T566" s="97"/>
    </row>
    <row r="567" spans="1:20">
      <c r="D567" s="79"/>
      <c r="E567" s="8"/>
      <c r="F567" s="140"/>
      <c r="G567" s="140"/>
      <c r="I567" s="202"/>
      <c r="J567" s="186"/>
      <c r="K567" s="186"/>
      <c r="L567" s="271"/>
      <c r="M567" s="271"/>
      <c r="N567" s="44"/>
      <c r="O567" s="202"/>
      <c r="Q567" s="93"/>
      <c r="R567" s="17"/>
      <c r="S567" s="202"/>
      <c r="T567" s="97"/>
    </row>
    <row r="568" spans="1:20">
      <c r="A568" s="33"/>
      <c r="B568" s="33"/>
      <c r="C568" s="33"/>
      <c r="D568" s="79"/>
      <c r="E568" s="4" t="s">
        <v>281</v>
      </c>
      <c r="F568" s="141"/>
      <c r="G568" s="142"/>
      <c r="I568" s="200"/>
      <c r="J568" s="187"/>
      <c r="L568" s="272"/>
      <c r="M568" s="272"/>
      <c r="O568" s="200"/>
      <c r="Q568" s="91"/>
      <c r="R568" s="17"/>
      <c r="S568" s="200"/>
      <c r="T568" s="97"/>
    </row>
    <row r="569" spans="1:20">
      <c r="D569" s="79"/>
      <c r="F569" s="142"/>
      <c r="G569" s="142"/>
      <c r="I569" s="200"/>
      <c r="L569" s="272"/>
      <c r="M569" s="272"/>
      <c r="N569" s="38"/>
      <c r="O569" s="200"/>
      <c r="Q569" s="91"/>
      <c r="R569" s="17"/>
      <c r="S569" s="200"/>
      <c r="T569" s="97"/>
    </row>
    <row r="570" spans="1:20">
      <c r="A570" s="2">
        <v>1330</v>
      </c>
      <c r="B570" s="2">
        <v>610</v>
      </c>
      <c r="C570" s="2">
        <v>663</v>
      </c>
      <c r="D570" s="79"/>
      <c r="E570" s="8" t="s">
        <v>44</v>
      </c>
      <c r="F570" s="142"/>
      <c r="G570" s="282">
        <f>F571</f>
        <v>0</v>
      </c>
      <c r="I570" s="203"/>
      <c r="K570" s="281">
        <f>J571</f>
        <v>0</v>
      </c>
      <c r="L570" s="268"/>
      <c r="M570" s="268"/>
      <c r="N570" s="40">
        <v>0</v>
      </c>
      <c r="O570" s="203"/>
      <c r="P570" s="147">
        <v>0</v>
      </c>
      <c r="Q570" s="94"/>
      <c r="R570" s="17"/>
      <c r="S570" s="203"/>
      <c r="T570" s="97"/>
    </row>
    <row r="571" spans="1:20">
      <c r="D571" s="79"/>
      <c r="E571" s="7"/>
      <c r="F571" s="123">
        <v>0</v>
      </c>
      <c r="G571" s="126"/>
      <c r="I571" s="203"/>
      <c r="J571" s="166">
        <v>0</v>
      </c>
      <c r="K571" s="168"/>
      <c r="L571" s="268"/>
      <c r="M571" s="268"/>
      <c r="N571" s="44"/>
      <c r="O571" s="203"/>
      <c r="Q571" s="94"/>
      <c r="R571" s="17"/>
      <c r="S571" s="203"/>
      <c r="T571" s="97">
        <v>8</v>
      </c>
    </row>
    <row r="572" spans="1:20">
      <c r="D572" s="79"/>
      <c r="E572" s="7"/>
      <c r="F572" s="133"/>
      <c r="G572" s="126"/>
      <c r="I572" s="203"/>
      <c r="J572" s="171"/>
      <c r="K572" s="168"/>
      <c r="L572" s="268"/>
      <c r="M572" s="268"/>
      <c r="N572" s="44"/>
      <c r="O572" s="203"/>
      <c r="Q572" s="94"/>
      <c r="R572" s="17"/>
      <c r="S572" s="203"/>
      <c r="T572" s="97"/>
    </row>
    <row r="573" spans="1:20">
      <c r="A573" s="2">
        <v>1341</v>
      </c>
      <c r="B573" s="2">
        <v>610</v>
      </c>
      <c r="C573" s="2">
        <v>663</v>
      </c>
      <c r="D573" s="79"/>
      <c r="E573" s="8" t="s">
        <v>412</v>
      </c>
      <c r="F573" s="133"/>
      <c r="G573" s="282">
        <f>SUM(F574)</f>
        <v>0</v>
      </c>
      <c r="I573" s="203"/>
      <c r="J573" s="171"/>
      <c r="K573" s="281">
        <f>SUM(J574)</f>
        <v>0</v>
      </c>
      <c r="L573" s="268"/>
      <c r="M573" s="268"/>
      <c r="N573" s="40">
        <v>0</v>
      </c>
      <c r="O573" s="203"/>
      <c r="P573" s="147">
        <v>989.67</v>
      </c>
      <c r="Q573" s="94"/>
      <c r="R573" s="17"/>
      <c r="S573" s="203"/>
      <c r="T573" s="97"/>
    </row>
    <row r="574" spans="1:20">
      <c r="D574" s="79"/>
      <c r="E574" s="7"/>
      <c r="F574" s="123">
        <v>0</v>
      </c>
      <c r="G574" s="126"/>
      <c r="I574" s="203"/>
      <c r="J574" s="166">
        <v>0</v>
      </c>
      <c r="K574" s="168"/>
      <c r="L574" s="268"/>
      <c r="M574" s="268"/>
      <c r="N574" s="44"/>
      <c r="O574" s="203"/>
      <c r="Q574" s="94"/>
      <c r="R574" s="17"/>
      <c r="S574" s="203"/>
      <c r="T574" s="97">
        <v>8</v>
      </c>
    </row>
    <row r="575" spans="1:20">
      <c r="D575" s="79"/>
      <c r="E575" s="7"/>
      <c r="F575" s="133"/>
      <c r="G575" s="126"/>
      <c r="I575" s="203"/>
      <c r="J575" s="171"/>
      <c r="K575" s="168"/>
      <c r="L575" s="268"/>
      <c r="M575" s="268"/>
      <c r="N575" s="44"/>
      <c r="O575" s="203"/>
      <c r="Q575" s="94"/>
      <c r="R575" s="17"/>
      <c r="S575" s="203"/>
      <c r="T575" s="97"/>
    </row>
    <row r="576" spans="1:20">
      <c r="A576" s="2">
        <v>1342</v>
      </c>
      <c r="B576" s="2">
        <v>610</v>
      </c>
      <c r="C576" s="2">
        <v>663</v>
      </c>
      <c r="D576" s="79"/>
      <c r="E576" s="8" t="s">
        <v>11</v>
      </c>
      <c r="F576" s="121"/>
      <c r="G576" s="282">
        <f>SUM(F577:F578)</f>
        <v>0</v>
      </c>
      <c r="I576" s="203"/>
      <c r="J576" s="164"/>
      <c r="K576" s="281">
        <f>SUM(J577:J578)</f>
        <v>0</v>
      </c>
      <c r="L576" s="268"/>
      <c r="M576" s="268"/>
      <c r="N576" s="40">
        <v>0</v>
      </c>
      <c r="O576" s="203"/>
      <c r="P576" s="147">
        <v>1996.78</v>
      </c>
      <c r="Q576" s="94"/>
      <c r="R576" s="17"/>
      <c r="S576" s="203"/>
      <c r="T576" s="97"/>
    </row>
    <row r="577" spans="1:20">
      <c r="D577" s="79"/>
      <c r="E577" s="7" t="s">
        <v>301</v>
      </c>
      <c r="F577" s="125">
        <v>0</v>
      </c>
      <c r="G577" s="126"/>
      <c r="I577" s="203"/>
      <c r="J577" s="170">
        <v>0</v>
      </c>
      <c r="K577" s="168"/>
      <c r="L577" s="268"/>
      <c r="M577" s="268"/>
      <c r="N577" s="44"/>
      <c r="O577" s="203"/>
      <c r="Q577" s="94"/>
      <c r="R577" s="17"/>
      <c r="S577" s="203"/>
      <c r="T577" s="97">
        <v>8</v>
      </c>
    </row>
    <row r="578" spans="1:20">
      <c r="D578" s="79"/>
      <c r="E578" s="7" t="s">
        <v>302</v>
      </c>
      <c r="F578" s="128">
        <v>0</v>
      </c>
      <c r="G578" s="126"/>
      <c r="I578" s="203"/>
      <c r="J578" s="169">
        <v>0</v>
      </c>
      <c r="K578" s="168"/>
      <c r="L578" s="268"/>
      <c r="M578" s="268"/>
      <c r="N578" s="44"/>
      <c r="O578" s="203"/>
      <c r="Q578" s="94"/>
      <c r="R578" s="17"/>
      <c r="S578" s="203"/>
      <c r="T578" s="97">
        <v>8</v>
      </c>
    </row>
    <row r="579" spans="1:20">
      <c r="D579" s="79"/>
      <c r="E579" s="7"/>
      <c r="F579" s="133"/>
      <c r="G579" s="126"/>
      <c r="I579" s="203"/>
      <c r="J579" s="171"/>
      <c r="K579" s="168"/>
      <c r="L579" s="268"/>
      <c r="M579" s="268"/>
      <c r="N579" s="44"/>
      <c r="O579" s="203"/>
      <c r="Q579" s="94"/>
      <c r="R579" s="17"/>
      <c r="S579" s="203"/>
      <c r="T579" s="97"/>
    </row>
    <row r="580" spans="1:20">
      <c r="A580" s="2">
        <v>1370</v>
      </c>
      <c r="B580" s="2">
        <v>610</v>
      </c>
      <c r="C580" s="2">
        <v>663</v>
      </c>
      <c r="D580" s="79"/>
      <c r="E580" s="8" t="s">
        <v>413</v>
      </c>
      <c r="F580" s="121"/>
      <c r="G580" s="282">
        <f>SUM(F581:F581)</f>
        <v>0</v>
      </c>
      <c r="I580" s="203"/>
      <c r="J580" s="164"/>
      <c r="K580" s="281">
        <f>SUM(J581:J581)</f>
        <v>0</v>
      </c>
      <c r="L580" s="268"/>
      <c r="M580" s="268"/>
      <c r="N580" s="40">
        <v>0</v>
      </c>
      <c r="O580" s="203"/>
      <c r="P580" s="147">
        <v>3973.2</v>
      </c>
      <c r="Q580" s="94"/>
      <c r="R580" s="17"/>
      <c r="S580" s="203"/>
      <c r="T580" s="97"/>
    </row>
    <row r="581" spans="1:20">
      <c r="D581" s="79"/>
      <c r="E581" s="7"/>
      <c r="F581" s="128">
        <v>0</v>
      </c>
      <c r="G581" s="126"/>
      <c r="I581" s="203"/>
      <c r="J581" s="169">
        <v>0</v>
      </c>
      <c r="K581" s="168"/>
      <c r="L581" s="268"/>
      <c r="M581" s="268"/>
      <c r="N581" s="44"/>
      <c r="O581" s="203"/>
      <c r="Q581" s="94"/>
      <c r="R581" s="17"/>
      <c r="S581" s="203"/>
      <c r="T581" s="97">
        <v>6</v>
      </c>
    </row>
    <row r="582" spans="1:20">
      <c r="D582" s="79"/>
      <c r="E582" s="7"/>
      <c r="F582" s="133"/>
      <c r="G582" s="126"/>
      <c r="I582" s="203"/>
      <c r="J582" s="171"/>
      <c r="K582" s="168"/>
      <c r="L582" s="268"/>
      <c r="M582" s="268"/>
      <c r="N582" s="44"/>
      <c r="O582" s="203"/>
      <c r="Q582" s="94"/>
      <c r="R582" s="17"/>
      <c r="S582" s="203"/>
      <c r="T582" s="97"/>
    </row>
    <row r="583" spans="1:20">
      <c r="A583" s="2">
        <v>1370</v>
      </c>
      <c r="B583" s="2">
        <v>750</v>
      </c>
      <c r="C583" s="2">
        <v>663</v>
      </c>
      <c r="D583" s="79"/>
      <c r="E583" s="5" t="s">
        <v>129</v>
      </c>
      <c r="F583" s="121"/>
      <c r="G583" s="282">
        <f>SUM(F584:F585)</f>
        <v>0</v>
      </c>
      <c r="I583" s="203"/>
      <c r="J583" s="164"/>
      <c r="K583" s="281">
        <f>SUM(J584:J585)</f>
        <v>0</v>
      </c>
      <c r="L583" s="268"/>
      <c r="M583" s="268"/>
      <c r="N583" s="40">
        <v>0</v>
      </c>
      <c r="O583" s="203"/>
      <c r="P583" s="147">
        <v>5138</v>
      </c>
      <c r="Q583" s="94"/>
      <c r="R583" s="17"/>
      <c r="S583" s="203"/>
      <c r="T583" s="97"/>
    </row>
    <row r="584" spans="1:20">
      <c r="D584" s="79"/>
      <c r="E584" s="74"/>
      <c r="F584" s="125">
        <v>0</v>
      </c>
      <c r="G584" s="126"/>
      <c r="I584" s="203"/>
      <c r="J584" s="170">
        <v>0</v>
      </c>
      <c r="K584" s="168"/>
      <c r="L584" s="268"/>
      <c r="M584" s="268"/>
      <c r="N584" s="44"/>
      <c r="O584" s="203"/>
      <c r="Q584" s="94"/>
      <c r="R584" s="17"/>
      <c r="S584" s="203"/>
      <c r="T584" s="97">
        <v>6</v>
      </c>
    </row>
    <row r="585" spans="1:20">
      <c r="D585" s="79"/>
      <c r="E585" s="12"/>
      <c r="F585" s="128">
        <v>0</v>
      </c>
      <c r="G585" s="126"/>
      <c r="I585" s="203"/>
      <c r="J585" s="169">
        <v>0</v>
      </c>
      <c r="K585" s="168"/>
      <c r="L585" s="268"/>
      <c r="M585" s="268"/>
      <c r="N585" s="44"/>
      <c r="O585" s="203"/>
      <c r="Q585" s="94"/>
      <c r="R585" s="17"/>
      <c r="S585" s="203"/>
      <c r="T585" s="97">
        <v>6</v>
      </c>
    </row>
    <row r="586" spans="1:20">
      <c r="D586" s="79"/>
      <c r="F586" s="121"/>
      <c r="G586" s="122"/>
      <c r="I586" s="204"/>
      <c r="J586" s="164"/>
      <c r="K586" s="165"/>
      <c r="L586" s="266"/>
      <c r="M586" s="266"/>
      <c r="N586" s="38"/>
      <c r="O586" s="204"/>
      <c r="Q586" s="95"/>
      <c r="R586" s="17"/>
      <c r="S586" s="204"/>
      <c r="T586" s="97"/>
    </row>
    <row r="587" spans="1:20">
      <c r="A587" s="2">
        <v>1380</v>
      </c>
      <c r="B587" s="2">
        <v>580</v>
      </c>
      <c r="C587" s="2">
        <v>663</v>
      </c>
      <c r="D587" s="79"/>
      <c r="E587" s="5" t="s">
        <v>122</v>
      </c>
      <c r="F587" s="37"/>
      <c r="G587" s="282">
        <f>SUM(F588:F604)</f>
        <v>7890</v>
      </c>
      <c r="I587" s="203"/>
      <c r="J587" s="164"/>
      <c r="K587" s="281">
        <f>SUM(J588:J604)</f>
        <v>7890</v>
      </c>
      <c r="L587" s="268"/>
      <c r="M587" s="268"/>
      <c r="N587" s="40">
        <v>7890</v>
      </c>
      <c r="O587" s="203"/>
      <c r="P587" s="147">
        <v>6195.26</v>
      </c>
      <c r="Q587" s="94"/>
      <c r="R587" s="17"/>
      <c r="S587" s="203"/>
      <c r="T587" s="97"/>
    </row>
    <row r="588" spans="1:20">
      <c r="D588" s="79"/>
      <c r="E588" s="7" t="s">
        <v>190</v>
      </c>
      <c r="F588" s="47">
        <v>300</v>
      </c>
      <c r="G588" s="124"/>
      <c r="I588" s="204"/>
      <c r="J588" s="170">
        <v>300</v>
      </c>
      <c r="K588" s="165"/>
      <c r="L588" s="266"/>
      <c r="M588" s="266"/>
      <c r="N588" s="38"/>
      <c r="O588" s="204"/>
      <c r="Q588" s="95"/>
      <c r="R588" s="17"/>
      <c r="S588" s="204"/>
      <c r="T588" s="97">
        <v>2</v>
      </c>
    </row>
    <row r="589" spans="1:20">
      <c r="D589" s="79"/>
      <c r="E589" s="7" t="s">
        <v>191</v>
      </c>
      <c r="F589" s="127">
        <v>300</v>
      </c>
      <c r="G589" s="122"/>
      <c r="I589" s="204"/>
      <c r="J589" s="172">
        <v>300</v>
      </c>
      <c r="K589" s="165"/>
      <c r="L589" s="266"/>
      <c r="M589" s="266"/>
      <c r="N589" s="38"/>
      <c r="O589" s="204"/>
      <c r="Q589" s="95"/>
      <c r="R589" s="17"/>
      <c r="S589" s="204"/>
      <c r="T589" s="97">
        <v>2</v>
      </c>
    </row>
    <row r="590" spans="1:20">
      <c r="D590" s="79"/>
      <c r="E590" s="7" t="s">
        <v>329</v>
      </c>
      <c r="F590" s="45">
        <v>300</v>
      </c>
      <c r="G590" s="124"/>
      <c r="I590" s="204"/>
      <c r="J590" s="172">
        <v>300</v>
      </c>
      <c r="K590" s="165"/>
      <c r="L590" s="266"/>
      <c r="M590" s="266"/>
      <c r="N590" s="38"/>
      <c r="O590" s="204"/>
      <c r="Q590" s="95"/>
      <c r="R590" s="17"/>
      <c r="S590" s="204"/>
      <c r="T590" s="97">
        <v>2</v>
      </c>
    </row>
    <row r="591" spans="1:20">
      <c r="D591" s="79"/>
      <c r="E591" s="7" t="s">
        <v>192</v>
      </c>
      <c r="F591" s="127">
        <v>300</v>
      </c>
      <c r="G591" s="122"/>
      <c r="I591" s="204"/>
      <c r="J591" s="172">
        <v>300</v>
      </c>
      <c r="K591" s="165"/>
      <c r="L591" s="266"/>
      <c r="M591" s="266"/>
      <c r="N591" s="38"/>
      <c r="O591" s="204"/>
      <c r="Q591" s="95"/>
      <c r="R591" s="17"/>
      <c r="S591" s="204"/>
      <c r="T591" s="97">
        <v>2</v>
      </c>
    </row>
    <row r="592" spans="1:20">
      <c r="D592" s="79"/>
      <c r="E592" s="7" t="s">
        <v>300</v>
      </c>
      <c r="F592" s="45">
        <v>600</v>
      </c>
      <c r="G592" s="124"/>
      <c r="I592" s="204"/>
      <c r="J592" s="172">
        <v>600</v>
      </c>
      <c r="K592" s="165"/>
      <c r="L592" s="266"/>
      <c r="M592" s="266"/>
      <c r="N592" s="38"/>
      <c r="O592" s="204"/>
      <c r="Q592" s="95"/>
      <c r="R592" s="17"/>
      <c r="S592" s="204"/>
      <c r="T592" s="97">
        <v>2</v>
      </c>
    </row>
    <row r="593" spans="1:20">
      <c r="D593" s="79"/>
      <c r="E593" s="7" t="s">
        <v>303</v>
      </c>
      <c r="F593" s="127">
        <v>300</v>
      </c>
      <c r="G593" s="122"/>
      <c r="I593" s="204"/>
      <c r="J593" s="172">
        <v>300</v>
      </c>
      <c r="K593" s="165"/>
      <c r="L593" s="266"/>
      <c r="M593" s="266"/>
      <c r="N593" s="38"/>
      <c r="O593" s="204"/>
      <c r="Q593" s="95"/>
      <c r="R593" s="17"/>
      <c r="S593" s="204"/>
      <c r="T593" s="97">
        <v>2</v>
      </c>
    </row>
    <row r="594" spans="1:20">
      <c r="D594" s="79"/>
      <c r="E594" s="7" t="s">
        <v>355</v>
      </c>
      <c r="F594" s="45">
        <v>500</v>
      </c>
      <c r="G594" s="124"/>
      <c r="I594" s="204"/>
      <c r="J594" s="172">
        <v>500</v>
      </c>
      <c r="K594" s="165"/>
      <c r="L594" s="266"/>
      <c r="M594" s="266"/>
      <c r="N594" s="38"/>
      <c r="O594" s="204"/>
      <c r="Q594" s="95"/>
      <c r="R594" s="17"/>
      <c r="S594" s="204"/>
      <c r="T594" s="97">
        <v>2</v>
      </c>
    </row>
    <row r="595" spans="1:20">
      <c r="D595" s="79"/>
      <c r="E595" s="7" t="s">
        <v>193</v>
      </c>
      <c r="F595" s="127">
        <v>300</v>
      </c>
      <c r="G595" s="122"/>
      <c r="I595" s="204"/>
      <c r="J595" s="172">
        <v>300</v>
      </c>
      <c r="K595" s="165"/>
      <c r="L595" s="266"/>
      <c r="M595" s="266"/>
      <c r="N595" s="38"/>
      <c r="O595" s="204"/>
      <c r="Q595" s="95"/>
      <c r="R595" s="17"/>
      <c r="S595" s="204"/>
      <c r="T595" s="97">
        <v>2</v>
      </c>
    </row>
    <row r="596" spans="1:20">
      <c r="D596" s="79"/>
      <c r="E596" s="7" t="s">
        <v>305</v>
      </c>
      <c r="F596" s="45">
        <v>300</v>
      </c>
      <c r="G596" s="124"/>
      <c r="I596" s="204"/>
      <c r="J596" s="172">
        <v>300</v>
      </c>
      <c r="K596" s="165"/>
      <c r="L596" s="266"/>
      <c r="M596" s="266"/>
      <c r="N596" s="38"/>
      <c r="O596" s="204"/>
      <c r="Q596" s="95"/>
      <c r="R596" s="17"/>
      <c r="S596" s="204"/>
      <c r="T596" s="97">
        <v>2</v>
      </c>
    </row>
    <row r="597" spans="1:20">
      <c r="D597" s="79"/>
      <c r="E597" s="7" t="s">
        <v>194</v>
      </c>
      <c r="F597" s="127">
        <v>300</v>
      </c>
      <c r="G597" s="122"/>
      <c r="I597" s="204"/>
      <c r="J597" s="172">
        <v>300</v>
      </c>
      <c r="K597" s="165"/>
      <c r="L597" s="266"/>
      <c r="M597" s="266"/>
      <c r="N597" s="38"/>
      <c r="O597" s="204"/>
      <c r="Q597" s="95"/>
      <c r="R597" s="17"/>
      <c r="S597" s="204"/>
      <c r="T597" s="97">
        <v>2</v>
      </c>
    </row>
    <row r="598" spans="1:20">
      <c r="D598" s="79"/>
      <c r="E598" s="7" t="s">
        <v>195</v>
      </c>
      <c r="F598" s="45">
        <v>300</v>
      </c>
      <c r="G598" s="124"/>
      <c r="I598" s="204"/>
      <c r="J598" s="172">
        <v>300</v>
      </c>
      <c r="K598" s="165"/>
      <c r="L598" s="266"/>
      <c r="M598" s="266"/>
      <c r="N598" s="38"/>
      <c r="O598" s="204"/>
      <c r="Q598" s="95"/>
      <c r="R598" s="17"/>
      <c r="S598" s="204"/>
      <c r="T598" s="97">
        <v>2</v>
      </c>
    </row>
    <row r="599" spans="1:20">
      <c r="D599" s="79"/>
      <c r="E599" s="7" t="s">
        <v>196</v>
      </c>
      <c r="F599" s="127">
        <v>300</v>
      </c>
      <c r="G599" s="122"/>
      <c r="I599" s="204"/>
      <c r="J599" s="172">
        <v>300</v>
      </c>
      <c r="K599" s="165"/>
      <c r="L599" s="266"/>
      <c r="M599" s="266"/>
      <c r="N599" s="38"/>
      <c r="O599" s="204"/>
      <c r="Q599" s="95"/>
      <c r="R599" s="17"/>
      <c r="S599" s="204"/>
      <c r="T599" s="97">
        <v>2</v>
      </c>
    </row>
    <row r="600" spans="1:20">
      <c r="D600" s="79"/>
      <c r="E600" s="7" t="s">
        <v>197</v>
      </c>
      <c r="F600" s="45">
        <v>300</v>
      </c>
      <c r="G600" s="124"/>
      <c r="I600" s="204"/>
      <c r="J600" s="172">
        <v>300</v>
      </c>
      <c r="K600" s="165"/>
      <c r="L600" s="266"/>
      <c r="M600" s="266"/>
      <c r="N600" s="38"/>
      <c r="O600" s="204"/>
      <c r="Q600" s="95"/>
      <c r="R600" s="17"/>
      <c r="S600" s="204"/>
      <c r="T600" s="97">
        <v>2</v>
      </c>
    </row>
    <row r="601" spans="1:20">
      <c r="D601" s="79"/>
      <c r="E601" s="7" t="s">
        <v>310</v>
      </c>
      <c r="F601" s="127">
        <v>300</v>
      </c>
      <c r="G601" s="122"/>
      <c r="I601" s="204"/>
      <c r="J601" s="172">
        <v>300</v>
      </c>
      <c r="K601" s="165"/>
      <c r="L601" s="266"/>
      <c r="M601" s="266"/>
      <c r="N601" s="38"/>
      <c r="O601" s="204"/>
      <c r="Q601" s="95"/>
      <c r="R601" s="17"/>
      <c r="S601" s="204"/>
      <c r="T601" s="97">
        <v>2</v>
      </c>
    </row>
    <row r="602" spans="1:20">
      <c r="D602" s="79"/>
      <c r="E602" s="7" t="s">
        <v>198</v>
      </c>
      <c r="F602" s="45">
        <f>1600-210</f>
        <v>1390</v>
      </c>
      <c r="G602" s="124"/>
      <c r="I602" s="204"/>
      <c r="J602" s="172">
        <f>1600-210</f>
        <v>1390</v>
      </c>
      <c r="K602" s="165"/>
      <c r="L602" s="266"/>
      <c r="M602" s="266"/>
      <c r="N602" s="38"/>
      <c r="O602" s="204"/>
      <c r="Q602" s="95"/>
      <c r="R602" s="17"/>
      <c r="S602" s="204"/>
      <c r="T602" s="97">
        <v>2</v>
      </c>
    </row>
    <row r="603" spans="1:20">
      <c r="D603" s="79"/>
      <c r="E603" s="7" t="s">
        <v>199</v>
      </c>
      <c r="F603" s="127">
        <v>300</v>
      </c>
      <c r="G603" s="122"/>
      <c r="I603" s="204"/>
      <c r="J603" s="172">
        <v>300</v>
      </c>
      <c r="K603" s="165"/>
      <c r="L603" s="266"/>
      <c r="M603" s="266"/>
      <c r="N603" s="38"/>
      <c r="O603" s="204"/>
      <c r="Q603" s="95"/>
      <c r="R603" s="17"/>
      <c r="S603" s="204"/>
      <c r="T603" s="97">
        <v>2</v>
      </c>
    </row>
    <row r="604" spans="1:20">
      <c r="D604" s="79"/>
      <c r="E604" s="6" t="s">
        <v>324</v>
      </c>
      <c r="F604" s="46">
        <v>1500</v>
      </c>
      <c r="G604" s="124"/>
      <c r="I604" s="204"/>
      <c r="J604" s="169">
        <v>1500</v>
      </c>
      <c r="K604" s="165"/>
      <c r="L604" s="266"/>
      <c r="M604" s="266"/>
      <c r="N604" s="38"/>
      <c r="O604" s="204"/>
      <c r="Q604" s="95"/>
      <c r="R604" s="17"/>
      <c r="S604" s="204"/>
      <c r="T604" s="97">
        <v>2</v>
      </c>
    </row>
    <row r="605" spans="1:20">
      <c r="D605" s="79"/>
      <c r="F605" s="121"/>
      <c r="G605" s="122"/>
      <c r="I605" s="204"/>
      <c r="J605" s="164"/>
      <c r="K605" s="165"/>
      <c r="L605" s="266"/>
      <c r="M605" s="266"/>
      <c r="N605" s="38"/>
      <c r="O605" s="204"/>
      <c r="Q605" s="95"/>
      <c r="R605" s="17"/>
      <c r="S605" s="204"/>
      <c r="T605" s="97"/>
    </row>
    <row r="606" spans="1:20">
      <c r="A606" s="2">
        <v>1380</v>
      </c>
      <c r="B606" s="2">
        <v>610</v>
      </c>
      <c r="C606" s="2">
        <v>663</v>
      </c>
      <c r="D606" s="79"/>
      <c r="E606" s="5" t="s">
        <v>107</v>
      </c>
      <c r="F606" s="52"/>
      <c r="G606" s="282">
        <f>SUM(F607:F621)</f>
        <v>92600</v>
      </c>
      <c r="I606" s="203"/>
      <c r="J606" s="173"/>
      <c r="K606" s="281">
        <f>SUM(J607:J621)</f>
        <v>92600</v>
      </c>
      <c r="L606" s="268"/>
      <c r="M606" s="268"/>
      <c r="N606" s="212">
        <v>92600</v>
      </c>
      <c r="O606" s="203"/>
      <c r="P606" s="147">
        <v>62336.82</v>
      </c>
      <c r="Q606" s="94"/>
      <c r="R606" s="17"/>
      <c r="S606" s="203"/>
      <c r="T606" s="97"/>
    </row>
    <row r="607" spans="1:20">
      <c r="D607" s="79"/>
      <c r="E607" s="7" t="s">
        <v>294</v>
      </c>
      <c r="F607" s="42">
        <v>0</v>
      </c>
      <c r="G607" s="129"/>
      <c r="I607" s="203"/>
      <c r="J607" s="167">
        <v>0</v>
      </c>
      <c r="K607" s="163"/>
      <c r="L607" s="267"/>
      <c r="M607" s="267"/>
      <c r="N607" s="44"/>
      <c r="O607" s="203"/>
      <c r="Q607" s="94"/>
      <c r="R607" s="17"/>
      <c r="S607" s="203"/>
      <c r="T607" s="97">
        <v>8</v>
      </c>
    </row>
    <row r="608" spans="1:20">
      <c r="D608" s="79"/>
      <c r="E608" s="7" t="s">
        <v>293</v>
      </c>
      <c r="F608" s="136">
        <v>0</v>
      </c>
      <c r="G608" s="126"/>
      <c r="I608" s="203"/>
      <c r="J608" s="175">
        <v>0</v>
      </c>
      <c r="K608" s="168"/>
      <c r="L608" s="268"/>
      <c r="M608" s="268"/>
      <c r="N608" s="44"/>
      <c r="O608" s="203"/>
      <c r="Q608" s="94"/>
      <c r="R608" s="17"/>
      <c r="S608" s="203"/>
      <c r="T608" s="97">
        <v>8</v>
      </c>
    </row>
    <row r="609" spans="1:20">
      <c r="D609" s="79"/>
      <c r="E609" s="7" t="s">
        <v>292</v>
      </c>
      <c r="F609" s="136">
        <v>0</v>
      </c>
      <c r="G609" s="126"/>
      <c r="I609" s="203"/>
      <c r="J609" s="175">
        <v>0</v>
      </c>
      <c r="K609" s="168"/>
      <c r="L609" s="268"/>
      <c r="M609" s="268"/>
      <c r="N609" s="44"/>
      <c r="O609" s="203"/>
      <c r="Q609" s="94"/>
      <c r="R609" s="17"/>
      <c r="S609" s="203"/>
      <c r="T609" s="97">
        <v>8</v>
      </c>
    </row>
    <row r="610" spans="1:20">
      <c r="D610" s="79"/>
      <c r="E610" s="7" t="s">
        <v>291</v>
      </c>
      <c r="F610" s="127">
        <v>0</v>
      </c>
      <c r="G610" s="126"/>
      <c r="I610" s="203"/>
      <c r="J610" s="172">
        <v>0</v>
      </c>
      <c r="K610" s="168"/>
      <c r="L610" s="268"/>
      <c r="M610" s="268"/>
      <c r="N610" s="44"/>
      <c r="O610" s="203"/>
      <c r="Q610" s="94"/>
      <c r="R610" s="17"/>
      <c r="S610" s="203"/>
      <c r="T610" s="97">
        <v>8</v>
      </c>
    </row>
    <row r="611" spans="1:20">
      <c r="D611" s="79"/>
      <c r="E611" s="7" t="s">
        <v>295</v>
      </c>
      <c r="F611" s="136">
        <v>0</v>
      </c>
      <c r="G611" s="126"/>
      <c r="I611" s="203"/>
      <c r="J611" s="175">
        <v>0</v>
      </c>
      <c r="K611" s="168"/>
      <c r="L611" s="268"/>
      <c r="M611" s="268"/>
      <c r="N611" s="44"/>
      <c r="O611" s="203"/>
      <c r="Q611" s="94"/>
      <c r="R611" s="17"/>
      <c r="S611" s="203"/>
      <c r="T611" s="97">
        <v>3</v>
      </c>
    </row>
    <row r="612" spans="1:20">
      <c r="D612" s="79"/>
      <c r="E612" s="7" t="s">
        <v>276</v>
      </c>
      <c r="F612" s="136">
        <v>0</v>
      </c>
      <c r="G612" s="126"/>
      <c r="I612" s="203"/>
      <c r="J612" s="175">
        <v>0</v>
      </c>
      <c r="K612" s="168"/>
      <c r="L612" s="268"/>
      <c r="M612" s="268"/>
      <c r="N612" s="44"/>
      <c r="O612" s="203"/>
      <c r="Q612" s="94"/>
      <c r="R612" s="17"/>
      <c r="S612" s="203"/>
      <c r="T612" s="97">
        <v>8</v>
      </c>
    </row>
    <row r="613" spans="1:20">
      <c r="D613" s="79"/>
      <c r="E613" s="7" t="s">
        <v>313</v>
      </c>
      <c r="F613" s="136">
        <v>0</v>
      </c>
      <c r="G613" s="126"/>
      <c r="I613" s="203"/>
      <c r="J613" s="175">
        <v>0</v>
      </c>
      <c r="K613" s="168"/>
      <c r="L613" s="268"/>
      <c r="M613" s="268"/>
      <c r="N613" s="44"/>
      <c r="O613" s="203"/>
      <c r="Q613" s="94"/>
      <c r="R613" s="17"/>
      <c r="S613" s="203"/>
      <c r="T613" s="97">
        <v>3</v>
      </c>
    </row>
    <row r="614" spans="1:20">
      <c r="D614" s="79"/>
      <c r="E614" s="7" t="s">
        <v>308</v>
      </c>
      <c r="F614" s="136">
        <v>0</v>
      </c>
      <c r="G614" s="126"/>
      <c r="I614" s="203"/>
      <c r="J614" s="175">
        <v>0</v>
      </c>
      <c r="K614" s="168"/>
      <c r="L614" s="268"/>
      <c r="M614" s="268"/>
      <c r="N614" s="44"/>
      <c r="O614" s="203"/>
      <c r="Q614" s="94"/>
      <c r="R614" s="17"/>
      <c r="S614" s="203"/>
      <c r="T614" s="97">
        <v>3</v>
      </c>
    </row>
    <row r="615" spans="1:20">
      <c r="D615" s="79"/>
      <c r="E615" s="7" t="s">
        <v>309</v>
      </c>
      <c r="F615" s="136">
        <v>0</v>
      </c>
      <c r="G615" s="126"/>
      <c r="I615" s="203"/>
      <c r="J615" s="175">
        <v>0</v>
      </c>
      <c r="K615" s="168"/>
      <c r="L615" s="268"/>
      <c r="M615" s="268"/>
      <c r="N615" s="44"/>
      <c r="O615" s="203"/>
      <c r="Q615" s="94"/>
      <c r="R615" s="17"/>
      <c r="S615" s="203"/>
      <c r="T615" s="97">
        <v>8</v>
      </c>
    </row>
    <row r="616" spans="1:20">
      <c r="D616" s="79"/>
      <c r="E616" s="7" t="s">
        <v>312</v>
      </c>
      <c r="F616" s="136">
        <v>0</v>
      </c>
      <c r="G616" s="126"/>
      <c r="I616" s="203"/>
      <c r="J616" s="175">
        <v>0</v>
      </c>
      <c r="K616" s="168"/>
      <c r="L616" s="268"/>
      <c r="M616" s="268"/>
      <c r="N616" s="44"/>
      <c r="O616" s="203"/>
      <c r="Q616" s="94"/>
      <c r="R616" s="17"/>
      <c r="S616" s="203"/>
      <c r="T616" s="97">
        <v>3</v>
      </c>
    </row>
    <row r="617" spans="1:20">
      <c r="D617" s="79"/>
      <c r="E617" s="7" t="s">
        <v>328</v>
      </c>
      <c r="F617" s="136">
        <v>2600</v>
      </c>
      <c r="G617" s="31"/>
      <c r="I617" s="203"/>
      <c r="J617" s="175">
        <v>2600</v>
      </c>
      <c r="K617" s="163"/>
      <c r="L617" s="267"/>
      <c r="M617" s="267"/>
      <c r="N617" s="44"/>
      <c r="O617" s="203"/>
      <c r="Q617" s="94"/>
      <c r="R617" s="17"/>
      <c r="S617" s="203"/>
      <c r="T617" s="97">
        <v>8</v>
      </c>
    </row>
    <row r="618" spans="1:20">
      <c r="D618" s="79"/>
      <c r="E618" s="7" t="s">
        <v>390</v>
      </c>
      <c r="F618" s="136">
        <v>90000</v>
      </c>
      <c r="G618" s="31"/>
      <c r="I618" s="203"/>
      <c r="J618" s="175">
        <v>90000</v>
      </c>
      <c r="K618" s="163"/>
      <c r="L618" s="267"/>
      <c r="M618" s="267"/>
      <c r="N618" s="44"/>
      <c r="O618" s="203"/>
      <c r="Q618" s="94"/>
      <c r="R618" s="17"/>
      <c r="S618" s="203"/>
      <c r="T618" s="97"/>
    </row>
    <row r="619" spans="1:20">
      <c r="D619" s="79"/>
      <c r="E619" s="7" t="s">
        <v>351</v>
      </c>
      <c r="F619" s="57">
        <v>0</v>
      </c>
      <c r="G619" s="129"/>
      <c r="I619" s="203"/>
      <c r="J619" s="175">
        <v>0</v>
      </c>
      <c r="K619" s="163"/>
      <c r="L619" s="267"/>
      <c r="M619" s="267"/>
      <c r="N619" s="44"/>
      <c r="O619" s="203"/>
      <c r="Q619" s="94"/>
      <c r="R619" s="17"/>
      <c r="S619" s="203"/>
      <c r="T619" s="97">
        <v>8</v>
      </c>
    </row>
    <row r="620" spans="1:20">
      <c r="D620" s="79"/>
      <c r="E620" s="7" t="s">
        <v>350</v>
      </c>
      <c r="F620" s="136">
        <v>0</v>
      </c>
      <c r="G620" s="31"/>
      <c r="I620" s="203"/>
      <c r="J620" s="175">
        <v>0</v>
      </c>
      <c r="K620" s="163"/>
      <c r="L620" s="267"/>
      <c r="M620" s="267"/>
      <c r="N620" s="44"/>
      <c r="O620" s="203"/>
      <c r="Q620" s="94"/>
      <c r="R620" s="17"/>
      <c r="S620" s="203"/>
      <c r="T620" s="97">
        <v>8</v>
      </c>
    </row>
    <row r="621" spans="1:20">
      <c r="D621" s="79"/>
      <c r="E621" s="7" t="s">
        <v>327</v>
      </c>
      <c r="F621" s="53">
        <v>0</v>
      </c>
      <c r="G621" s="43"/>
      <c r="I621" s="203"/>
      <c r="J621" s="177">
        <v>0</v>
      </c>
      <c r="K621" s="168"/>
      <c r="L621" s="268"/>
      <c r="M621" s="268"/>
      <c r="N621" s="44"/>
      <c r="O621" s="203"/>
      <c r="Q621" s="94"/>
      <c r="R621" s="17"/>
      <c r="S621" s="203"/>
      <c r="T621" s="97">
        <v>8</v>
      </c>
    </row>
    <row r="622" spans="1:20">
      <c r="D622" s="79"/>
      <c r="F622" s="37"/>
      <c r="G622" s="124"/>
      <c r="I622" s="204"/>
      <c r="J622" s="164"/>
      <c r="K622" s="165"/>
      <c r="L622" s="266"/>
      <c r="M622" s="266"/>
      <c r="N622" s="38"/>
      <c r="O622" s="204"/>
      <c r="Q622" s="95"/>
      <c r="R622" s="17"/>
      <c r="S622" s="204"/>
      <c r="T622" s="97"/>
    </row>
    <row r="623" spans="1:20">
      <c r="A623" s="2">
        <v>1380</v>
      </c>
      <c r="B623" s="2">
        <v>648</v>
      </c>
      <c r="C623" s="2">
        <v>663</v>
      </c>
      <c r="D623" s="79"/>
      <c r="E623" s="5" t="s">
        <v>60</v>
      </c>
      <c r="F623" s="121"/>
      <c r="G623" s="282">
        <f>SUM(F624:F625)</f>
        <v>22008</v>
      </c>
      <c r="I623" s="199"/>
      <c r="J623" s="164"/>
      <c r="K623" s="281">
        <f>SUM(J624:J625)</f>
        <v>15595</v>
      </c>
      <c r="L623" s="268"/>
      <c r="M623" s="268"/>
      <c r="N623" s="213">
        <v>33294</v>
      </c>
      <c r="O623" s="199"/>
      <c r="P623" s="147">
        <v>15670.52</v>
      </c>
      <c r="Q623" s="90"/>
      <c r="R623" s="17"/>
      <c r="S623" s="199"/>
      <c r="T623" s="97"/>
    </row>
    <row r="624" spans="1:20">
      <c r="D624" s="79"/>
      <c r="E624" s="5" t="s">
        <v>383</v>
      </c>
      <c r="F624" s="125">
        <v>22008</v>
      </c>
      <c r="G624" s="126"/>
      <c r="I624" s="205"/>
      <c r="J624" s="170">
        <v>15595</v>
      </c>
      <c r="K624" s="168"/>
      <c r="L624" s="268"/>
      <c r="M624" s="268"/>
      <c r="N624" s="44"/>
      <c r="O624" s="199"/>
      <c r="P624" s="148"/>
      <c r="Q624" s="90"/>
      <c r="R624" s="17"/>
      <c r="S624" s="199"/>
      <c r="T624" s="97"/>
    </row>
    <row r="625" spans="1:20">
      <c r="D625" s="79"/>
      <c r="E625" s="7" t="s">
        <v>391</v>
      </c>
      <c r="F625" s="128">
        <v>0</v>
      </c>
      <c r="G625" s="126"/>
      <c r="I625" s="205"/>
      <c r="J625" s="169">
        <v>0</v>
      </c>
      <c r="K625" s="168"/>
      <c r="L625" s="268"/>
      <c r="M625" s="268"/>
      <c r="N625" s="44"/>
      <c r="O625" s="199"/>
      <c r="Q625" s="90"/>
      <c r="R625" s="17"/>
      <c r="S625" s="199"/>
      <c r="T625" s="97">
        <v>6</v>
      </c>
    </row>
    <row r="626" spans="1:20">
      <c r="D626" s="79"/>
      <c r="E626" s="7"/>
      <c r="F626" s="133"/>
      <c r="G626" s="126"/>
      <c r="I626" s="199"/>
      <c r="J626" s="171"/>
      <c r="K626" s="168"/>
      <c r="L626" s="268"/>
      <c r="M626" s="268"/>
      <c r="N626" s="44"/>
      <c r="O626" s="199"/>
      <c r="Q626" s="90"/>
      <c r="R626" s="17"/>
      <c r="S626" s="199"/>
      <c r="T626" s="97"/>
    </row>
    <row r="627" spans="1:20">
      <c r="A627" s="2">
        <v>1380</v>
      </c>
      <c r="B627" s="2">
        <v>750</v>
      </c>
      <c r="C627" s="2">
        <v>663</v>
      </c>
      <c r="D627" s="79"/>
      <c r="E627" s="8" t="s">
        <v>108</v>
      </c>
      <c r="F627" s="133"/>
      <c r="G627" s="282">
        <f>SUM(F628:F628)</f>
        <v>0</v>
      </c>
      <c r="I627" s="203"/>
      <c r="J627" s="171"/>
      <c r="K627" s="281">
        <f>SUM(J628:J628)</f>
        <v>0</v>
      </c>
      <c r="L627" s="268"/>
      <c r="M627" s="268"/>
      <c r="N627" s="64">
        <v>0</v>
      </c>
      <c r="O627" s="203"/>
      <c r="P627" s="147">
        <v>27550</v>
      </c>
      <c r="Q627" s="94"/>
      <c r="R627" s="17"/>
      <c r="S627" s="203"/>
      <c r="T627" s="97"/>
    </row>
    <row r="628" spans="1:20">
      <c r="D628" s="79"/>
      <c r="F628" s="134"/>
      <c r="G628" s="31"/>
      <c r="I628" s="203"/>
      <c r="J628" s="167"/>
      <c r="K628" s="163"/>
      <c r="L628" s="267"/>
      <c r="M628" s="267"/>
      <c r="N628" s="44"/>
      <c r="O628" s="203"/>
      <c r="Q628" s="94"/>
      <c r="R628" s="17"/>
      <c r="S628" s="203"/>
      <c r="T628" s="97"/>
    </row>
    <row r="629" spans="1:20">
      <c r="A629" s="2">
        <v>2122</v>
      </c>
      <c r="B629" s="2">
        <v>329</v>
      </c>
      <c r="C629" s="2">
        <v>663</v>
      </c>
      <c r="D629" s="79"/>
      <c r="E629" s="5" t="s">
        <v>89</v>
      </c>
      <c r="F629" s="37"/>
      <c r="G629" s="282">
        <f>SUM(F630:F635)</f>
        <v>23500</v>
      </c>
      <c r="I629" s="203"/>
      <c r="J629" s="164"/>
      <c r="K629" s="281">
        <f>SUM(J630:J635)</f>
        <v>23500</v>
      </c>
      <c r="L629" s="268"/>
      <c r="M629" s="268"/>
      <c r="N629" s="40">
        <v>23500</v>
      </c>
      <c r="O629" s="203"/>
      <c r="P629" s="147">
        <v>36277.72</v>
      </c>
      <c r="Q629" s="94"/>
      <c r="R629" s="17"/>
      <c r="S629" s="203"/>
      <c r="T629" s="97"/>
    </row>
    <row r="630" spans="1:20">
      <c r="D630" s="79"/>
      <c r="E630" s="7" t="s">
        <v>138</v>
      </c>
      <c r="F630" s="60">
        <v>7000</v>
      </c>
      <c r="G630" s="43"/>
      <c r="I630" s="203"/>
      <c r="J630" s="180">
        <v>7000</v>
      </c>
      <c r="K630" s="168"/>
      <c r="L630" s="268"/>
      <c r="M630" s="268"/>
      <c r="N630" s="44"/>
      <c r="O630" s="203"/>
      <c r="Q630" s="94"/>
      <c r="R630" s="17"/>
      <c r="S630" s="203"/>
      <c r="T630" s="97">
        <v>9</v>
      </c>
    </row>
    <row r="631" spans="1:20">
      <c r="D631" s="79"/>
      <c r="E631" s="7" t="s">
        <v>154</v>
      </c>
      <c r="F631" s="61">
        <v>7000</v>
      </c>
      <c r="G631" s="43"/>
      <c r="I631" s="203"/>
      <c r="J631" s="181">
        <v>7000</v>
      </c>
      <c r="K631" s="168"/>
      <c r="L631" s="268"/>
      <c r="M631" s="268"/>
      <c r="N631" s="44"/>
      <c r="O631" s="203"/>
      <c r="Q631" s="94"/>
      <c r="R631" s="17"/>
      <c r="S631" s="203"/>
      <c r="T631" s="97">
        <v>5</v>
      </c>
    </row>
    <row r="632" spans="1:20">
      <c r="D632" s="79"/>
      <c r="E632" s="7" t="s">
        <v>124</v>
      </c>
      <c r="F632" s="61">
        <v>3500</v>
      </c>
      <c r="G632" s="43"/>
      <c r="I632" s="203"/>
      <c r="J632" s="181">
        <v>3500</v>
      </c>
      <c r="K632" s="168"/>
      <c r="L632" s="268"/>
      <c r="M632" s="268"/>
      <c r="N632" s="44"/>
      <c r="O632" s="203"/>
      <c r="Q632" s="94"/>
      <c r="R632" s="17"/>
      <c r="S632" s="203"/>
      <c r="T632" s="97">
        <v>5</v>
      </c>
    </row>
    <row r="633" spans="1:20">
      <c r="D633" s="79"/>
      <c r="E633" s="7" t="s">
        <v>307</v>
      </c>
      <c r="F633" s="61">
        <v>4000</v>
      </c>
      <c r="G633" s="43"/>
      <c r="I633" s="203"/>
      <c r="J633" s="181">
        <v>4000</v>
      </c>
      <c r="K633" s="168"/>
      <c r="L633" s="268"/>
      <c r="M633" s="268"/>
      <c r="N633" s="44"/>
      <c r="O633" s="203"/>
      <c r="Q633" s="94"/>
      <c r="R633" s="17"/>
      <c r="S633" s="203"/>
      <c r="T633" s="97">
        <v>1</v>
      </c>
    </row>
    <row r="634" spans="1:20">
      <c r="D634" s="79"/>
      <c r="E634" s="7" t="s">
        <v>379</v>
      </c>
      <c r="F634" s="61">
        <v>2000</v>
      </c>
      <c r="G634" s="43"/>
      <c r="I634" s="203"/>
      <c r="J634" s="181">
        <v>2000</v>
      </c>
      <c r="K634" s="168"/>
      <c r="L634" s="268"/>
      <c r="M634" s="268"/>
      <c r="N634" s="44"/>
      <c r="O634" s="203"/>
      <c r="Q634" s="94"/>
      <c r="R634" s="17"/>
      <c r="S634" s="203"/>
      <c r="T634" s="97"/>
    </row>
    <row r="635" spans="1:20">
      <c r="D635" s="79"/>
      <c r="E635" s="7" t="s">
        <v>359</v>
      </c>
      <c r="F635" s="62">
        <v>0</v>
      </c>
      <c r="G635" s="43"/>
      <c r="I635" s="203"/>
      <c r="J635" s="182">
        <v>0</v>
      </c>
      <c r="K635" s="168"/>
      <c r="L635" s="268"/>
      <c r="M635" s="268"/>
      <c r="N635" s="44"/>
      <c r="O635" s="203"/>
      <c r="Q635" s="94"/>
      <c r="R635" s="17"/>
      <c r="S635" s="203"/>
      <c r="T635" s="97">
        <v>9</v>
      </c>
    </row>
    <row r="636" spans="1:20">
      <c r="D636" s="79"/>
      <c r="F636" s="37"/>
      <c r="G636" s="124"/>
      <c r="I636" s="204"/>
      <c r="J636" s="164"/>
      <c r="K636" s="165"/>
      <c r="L636" s="266"/>
      <c r="M636" s="266"/>
      <c r="N636" s="38"/>
      <c r="O636" s="204"/>
      <c r="Q636" s="95"/>
      <c r="R636" s="17"/>
      <c r="S636" s="204"/>
      <c r="T636" s="97"/>
    </row>
    <row r="637" spans="1:20">
      <c r="A637" s="2">
        <v>2122</v>
      </c>
      <c r="B637" s="2">
        <v>648</v>
      </c>
      <c r="C637" s="2">
        <v>663</v>
      </c>
      <c r="D637" s="79"/>
      <c r="E637" s="11" t="s">
        <v>277</v>
      </c>
      <c r="F637" s="121"/>
      <c r="G637" s="282">
        <f>SUM(F638:F642)</f>
        <v>0</v>
      </c>
      <c r="I637" s="203"/>
      <c r="J637" s="164"/>
      <c r="K637" s="281">
        <f>SUM(J638:J642)</f>
        <v>0</v>
      </c>
      <c r="L637" s="268"/>
      <c r="M637" s="268"/>
      <c r="N637" s="40">
        <v>0</v>
      </c>
      <c r="O637" s="203"/>
      <c r="P637" s="147">
        <v>4725</v>
      </c>
      <c r="Q637" s="94"/>
      <c r="R637" s="17"/>
      <c r="S637" s="203"/>
      <c r="T637" s="97"/>
    </row>
    <row r="638" spans="1:20">
      <c r="A638" s="5"/>
      <c r="B638" s="5"/>
      <c r="D638" s="79"/>
      <c r="E638" s="7" t="s">
        <v>286</v>
      </c>
      <c r="F638" s="123">
        <v>0</v>
      </c>
      <c r="G638" s="126"/>
      <c r="I638" s="203"/>
      <c r="J638" s="166">
        <v>0</v>
      </c>
      <c r="K638" s="168"/>
      <c r="L638" s="268"/>
      <c r="M638" s="268"/>
      <c r="N638" s="44"/>
      <c r="O638" s="203"/>
      <c r="Q638" s="94"/>
      <c r="R638" s="17"/>
      <c r="S638" s="203"/>
      <c r="T638" s="97">
        <v>3</v>
      </c>
    </row>
    <row r="639" spans="1:20">
      <c r="A639" s="5"/>
      <c r="B639" s="5"/>
      <c r="D639" s="79"/>
      <c r="E639" s="7"/>
      <c r="F639" s="133"/>
      <c r="G639" s="126"/>
      <c r="I639" s="203"/>
      <c r="J639" s="171"/>
      <c r="K639" s="168"/>
      <c r="L639" s="268"/>
      <c r="M639" s="268"/>
      <c r="N639" s="44"/>
      <c r="O639" s="203"/>
      <c r="Q639" s="94"/>
      <c r="R639" s="17"/>
      <c r="S639" s="203"/>
      <c r="T639" s="97"/>
    </row>
    <row r="640" spans="1:20">
      <c r="A640" s="2">
        <v>2271</v>
      </c>
      <c r="B640" s="2">
        <v>329</v>
      </c>
      <c r="C640" s="2">
        <v>663</v>
      </c>
      <c r="D640" s="79"/>
      <c r="E640" s="11" t="s">
        <v>414</v>
      </c>
      <c r="F640" s="121"/>
      <c r="G640" s="282">
        <f>SUM(F641:F644)</f>
        <v>0</v>
      </c>
      <c r="I640" s="203"/>
      <c r="J640" s="164"/>
      <c r="K640" s="281">
        <f>SUM(J641:J644)</f>
        <v>0</v>
      </c>
      <c r="L640" s="268"/>
      <c r="M640" s="268"/>
      <c r="N640" s="40">
        <v>0</v>
      </c>
      <c r="O640" s="203"/>
      <c r="P640" s="147">
        <v>7000</v>
      </c>
      <c r="Q640" s="94"/>
      <c r="R640" s="17"/>
      <c r="S640" s="203"/>
      <c r="T640" s="97"/>
    </row>
    <row r="641" spans="1:21">
      <c r="A641" s="5"/>
      <c r="B641" s="5"/>
      <c r="D641" s="79"/>
      <c r="E641" s="7" t="s">
        <v>286</v>
      </c>
      <c r="F641" s="123">
        <v>0</v>
      </c>
      <c r="G641" s="126"/>
      <c r="I641" s="203"/>
      <c r="J641" s="166">
        <v>0</v>
      </c>
      <c r="K641" s="168"/>
      <c r="L641" s="268"/>
      <c r="M641" s="268"/>
      <c r="N641" s="44"/>
      <c r="O641" s="203"/>
      <c r="Q641" s="94"/>
      <c r="R641" s="17"/>
      <c r="S641" s="203"/>
      <c r="T641" s="97">
        <v>3</v>
      </c>
    </row>
    <row r="642" spans="1:21">
      <c r="D642" s="79"/>
      <c r="E642" s="7"/>
      <c r="F642" s="133"/>
      <c r="G642" s="126"/>
      <c r="I642" s="203"/>
      <c r="J642" s="171"/>
      <c r="K642" s="168"/>
      <c r="L642" s="268"/>
      <c r="M642" s="268"/>
      <c r="N642" s="44"/>
      <c r="O642" s="203"/>
      <c r="Q642" s="94"/>
      <c r="R642" s="17"/>
      <c r="S642" s="203"/>
      <c r="T642" s="97"/>
    </row>
    <row r="643" spans="1:21">
      <c r="C643" s="2">
        <v>663</v>
      </c>
      <c r="D643" s="79"/>
      <c r="E643" s="21" t="s">
        <v>384</v>
      </c>
      <c r="F643" s="143"/>
      <c r="G643" s="282">
        <f>SUM(G569:G642)</f>
        <v>145998</v>
      </c>
      <c r="I643" s="204"/>
      <c r="J643" s="189"/>
      <c r="K643" s="281">
        <f>SUM(K569:K642)</f>
        <v>139585</v>
      </c>
      <c r="L643" s="267"/>
      <c r="M643" s="267"/>
      <c r="N643" s="65">
        <f>SUM(N569:N642)</f>
        <v>157284</v>
      </c>
      <c r="O643" s="204"/>
      <c r="P643" s="208">
        <f>SUM(P569:P642)</f>
        <v>171852.97</v>
      </c>
      <c r="Q643" s="95"/>
      <c r="R643" s="67"/>
      <c r="S643" s="204"/>
      <c r="T643" s="97"/>
    </row>
    <row r="644" spans="1:21">
      <c r="D644" s="79"/>
      <c r="E644" s="22"/>
      <c r="F644" s="144"/>
      <c r="G644" s="31"/>
      <c r="I644" s="204"/>
      <c r="J644" s="190"/>
      <c r="K644" s="163"/>
      <c r="L644" s="267"/>
      <c r="M644" s="267"/>
      <c r="N644" s="32"/>
      <c r="O644" s="204"/>
      <c r="Q644" s="95"/>
      <c r="R644" s="49"/>
      <c r="S644" s="204"/>
      <c r="T644" s="97"/>
    </row>
    <row r="645" spans="1:21">
      <c r="D645" s="79"/>
      <c r="E645" s="21" t="s">
        <v>125</v>
      </c>
      <c r="F645" s="37"/>
      <c r="G645" s="282">
        <f>G565+G643</f>
        <v>1572259</v>
      </c>
      <c r="I645" s="203"/>
      <c r="J645" s="164"/>
      <c r="K645" s="281">
        <f>K565+K643</f>
        <v>1765063</v>
      </c>
      <c r="L645" s="268"/>
      <c r="M645" s="268"/>
      <c r="N645" s="64">
        <f>N565+N643</f>
        <v>1749538</v>
      </c>
      <c r="O645" s="203"/>
      <c r="P645" s="209">
        <f>P565+P643</f>
        <v>1833942.8099999998</v>
      </c>
      <c r="Q645" s="94"/>
      <c r="R645" s="17"/>
      <c r="S645" s="203"/>
      <c r="T645" s="97"/>
    </row>
    <row r="646" spans="1:21">
      <c r="L646" s="272"/>
      <c r="M646" s="272"/>
      <c r="R646" s="17"/>
    </row>
    <row r="647" spans="1:21">
      <c r="F647" s="106" t="s">
        <v>376</v>
      </c>
      <c r="G647" s="106" t="s">
        <v>358</v>
      </c>
      <c r="J647" s="191" t="s">
        <v>376</v>
      </c>
      <c r="K647" s="191" t="s">
        <v>358</v>
      </c>
      <c r="L647" s="273"/>
      <c r="M647" s="273"/>
      <c r="N647" s="113" t="s">
        <v>358</v>
      </c>
      <c r="P647" s="150"/>
      <c r="R647" s="17"/>
      <c r="T647" s="117"/>
    </row>
    <row r="648" spans="1:21">
      <c r="A648" s="102" t="s">
        <v>360</v>
      </c>
      <c r="B648" s="103"/>
      <c r="C648" s="103"/>
      <c r="D648" s="104"/>
      <c r="E648" s="105" t="s">
        <v>361</v>
      </c>
      <c r="F648" s="106" t="s">
        <v>372</v>
      </c>
      <c r="G648" s="110" t="s">
        <v>372</v>
      </c>
      <c r="J648" s="191" t="s">
        <v>372</v>
      </c>
      <c r="K648" s="192" t="s">
        <v>372</v>
      </c>
      <c r="L648" s="274"/>
      <c r="M648" s="274"/>
      <c r="N648" s="114" t="s">
        <v>371</v>
      </c>
      <c r="P648" s="151" t="s">
        <v>374</v>
      </c>
      <c r="R648" s="17"/>
      <c r="T648" s="111" t="s">
        <v>375</v>
      </c>
      <c r="U648" s="106" t="s">
        <v>373</v>
      </c>
    </row>
    <row r="649" spans="1:21">
      <c r="A649" s="2">
        <v>1</v>
      </c>
      <c r="E649" s="5" t="s">
        <v>362</v>
      </c>
      <c r="F649" s="107">
        <f>'[1]SAL-BEN-2010-11'!$B135</f>
        <v>0</v>
      </c>
      <c r="G649" s="107">
        <f>'[1]SAL-BEN-2010-11'!$C$136</f>
        <v>0</v>
      </c>
      <c r="J649" s="193">
        <f>'[1]SAL-BEN-2010-11'!$B135</f>
        <v>0</v>
      </c>
      <c r="K649" s="193">
        <f>'[1]SAL-BEN-2010-11'!$C$136</f>
        <v>0</v>
      </c>
      <c r="L649" s="275"/>
      <c r="M649" s="275"/>
      <c r="N649" s="115">
        <f t="shared" ref="N649:N657" si="0">K649+G649</f>
        <v>0</v>
      </c>
      <c r="P649" s="152">
        <f t="shared" ref="P649:P657" si="1">J649+F649</f>
        <v>0</v>
      </c>
      <c r="R649" s="17"/>
      <c r="T649" s="118">
        <f t="shared" ref="T649:T657" si="2">P649-N649</f>
        <v>0</v>
      </c>
      <c r="U649" s="109">
        <f>N649/$N$658</f>
        <v>0</v>
      </c>
    </row>
    <row r="650" spans="1:21">
      <c r="A650" s="2">
        <v>2</v>
      </c>
      <c r="E650" s="5" t="s">
        <v>363</v>
      </c>
      <c r="F650" s="107">
        <f>'[1]SAL-BEN-2010-11'!$B136</f>
        <v>94707.126486486493</v>
      </c>
      <c r="G650" s="107">
        <f>'[1]SAL-BEN-2010-11'!$C$136</f>
        <v>0</v>
      </c>
      <c r="J650" s="193">
        <f>'[1]SAL-BEN-2010-11'!$B136</f>
        <v>94707.126486486493</v>
      </c>
      <c r="K650" s="193">
        <f>'[1]SAL-BEN-2010-11'!$C$136</f>
        <v>0</v>
      </c>
      <c r="L650" s="275"/>
      <c r="M650" s="275"/>
      <c r="N650" s="115">
        <f t="shared" si="0"/>
        <v>0</v>
      </c>
      <c r="P650" s="152">
        <f t="shared" si="1"/>
        <v>189414.25297297299</v>
      </c>
      <c r="R650" s="17"/>
      <c r="T650" s="118">
        <f t="shared" si="2"/>
        <v>189414.25297297299</v>
      </c>
      <c r="U650" s="109">
        <f t="shared" ref="U650:U657" si="3">N650/$N$658</f>
        <v>0</v>
      </c>
    </row>
    <row r="651" spans="1:21">
      <c r="A651" s="2">
        <v>3</v>
      </c>
      <c r="E651" s="5" t="s">
        <v>364</v>
      </c>
      <c r="F651" s="107">
        <f>'[1]SAL-BEN-2010-11'!$B137</f>
        <v>133968.56178648421</v>
      </c>
      <c r="G651" s="107">
        <f>'[1]SAL-BEN-2010-11'!$C$136</f>
        <v>0</v>
      </c>
      <c r="J651" s="193">
        <f>'[1]SAL-BEN-2010-11'!$B137</f>
        <v>133968.56178648421</v>
      </c>
      <c r="K651" s="193">
        <f>'[1]SAL-BEN-2010-11'!$C$136</f>
        <v>0</v>
      </c>
      <c r="L651" s="275"/>
      <c r="M651" s="275"/>
      <c r="N651" s="115">
        <f t="shared" si="0"/>
        <v>0</v>
      </c>
      <c r="P651" s="152">
        <f t="shared" si="1"/>
        <v>267937.12357296841</v>
      </c>
      <c r="R651" s="17"/>
      <c r="T651" s="118">
        <f t="shared" si="2"/>
        <v>267937.12357296841</v>
      </c>
      <c r="U651" s="109">
        <f t="shared" si="3"/>
        <v>0</v>
      </c>
    </row>
    <row r="652" spans="1:21">
      <c r="A652" s="2">
        <v>4</v>
      </c>
      <c r="E652" s="5" t="s">
        <v>365</v>
      </c>
      <c r="F652" s="107">
        <f>'[1]SAL-BEN-2010-11'!$B138</f>
        <v>104365.48334011427</v>
      </c>
      <c r="G652" s="107">
        <f>'[1]SAL-BEN-2010-11'!$C$136</f>
        <v>0</v>
      </c>
      <c r="J652" s="193">
        <f>'[1]SAL-BEN-2010-11'!$B138</f>
        <v>104365.48334011427</v>
      </c>
      <c r="K652" s="193">
        <f>'[1]SAL-BEN-2010-11'!$C$136</f>
        <v>0</v>
      </c>
      <c r="L652" s="275"/>
      <c r="M652" s="275"/>
      <c r="N652" s="115">
        <f t="shared" si="0"/>
        <v>0</v>
      </c>
      <c r="P652" s="152">
        <f t="shared" si="1"/>
        <v>208730.96668022854</v>
      </c>
      <c r="R652" s="17"/>
      <c r="T652" s="118">
        <f t="shared" si="2"/>
        <v>208730.96668022854</v>
      </c>
      <c r="U652" s="109">
        <f t="shared" si="3"/>
        <v>0</v>
      </c>
    </row>
    <row r="653" spans="1:21">
      <c r="A653" s="2">
        <v>5</v>
      </c>
      <c r="E653" s="5" t="s">
        <v>366</v>
      </c>
      <c r="F653" s="107">
        <f>'[1]SAL-BEN-2010-11'!$B139</f>
        <v>241082.58137369741</v>
      </c>
      <c r="G653" s="107">
        <f>'[1]SAL-BEN-2010-11'!$C$136</f>
        <v>0</v>
      </c>
      <c r="J653" s="193">
        <f>'[1]SAL-BEN-2010-11'!$B139</f>
        <v>241082.58137369741</v>
      </c>
      <c r="K653" s="193">
        <f>'[1]SAL-BEN-2010-11'!$C$136</f>
        <v>0</v>
      </c>
      <c r="L653" s="275"/>
      <c r="M653" s="275"/>
      <c r="N653" s="115">
        <f t="shared" si="0"/>
        <v>0</v>
      </c>
      <c r="P653" s="152">
        <f t="shared" si="1"/>
        <v>482165.16274739482</v>
      </c>
      <c r="R653" s="17"/>
      <c r="T653" s="118">
        <f t="shared" si="2"/>
        <v>482165.16274739482</v>
      </c>
      <c r="U653" s="109">
        <f t="shared" si="3"/>
        <v>0</v>
      </c>
    </row>
    <row r="654" spans="1:21">
      <c r="A654" s="2">
        <v>6</v>
      </c>
      <c r="E654" s="5" t="s">
        <v>367</v>
      </c>
      <c r="F654" s="107">
        <f>'[1]SAL-BEN-2010-11'!$B140</f>
        <v>2422830.5171067128</v>
      </c>
      <c r="G654" s="107">
        <f>'[1]SAL-BEN-2010-11'!$C$136</f>
        <v>0</v>
      </c>
      <c r="J654" s="193">
        <f>'[1]SAL-BEN-2010-11'!$B140</f>
        <v>2422830.5171067128</v>
      </c>
      <c r="K654" s="193">
        <f>'[1]SAL-BEN-2010-11'!$C$136</f>
        <v>0</v>
      </c>
      <c r="L654" s="275"/>
      <c r="M654" s="275"/>
      <c r="N654" s="115">
        <f t="shared" si="0"/>
        <v>0</v>
      </c>
      <c r="P654" s="152">
        <f t="shared" si="1"/>
        <v>4845661.0342134256</v>
      </c>
      <c r="R654" s="17"/>
      <c r="T654" s="118">
        <f t="shared" si="2"/>
        <v>4845661.0342134256</v>
      </c>
      <c r="U654" s="109">
        <f t="shared" si="3"/>
        <v>0</v>
      </c>
    </row>
    <row r="655" spans="1:21">
      <c r="A655" s="2">
        <v>7</v>
      </c>
      <c r="E655" s="5" t="s">
        <v>368</v>
      </c>
      <c r="F655" s="107">
        <f>'[1]SAL-BEN-2010-11'!$B141</f>
        <v>76547.113297297299</v>
      </c>
      <c r="G655" s="107">
        <f>'[1]SAL-BEN-2010-11'!$C$139</f>
        <v>14606.487698448</v>
      </c>
      <c r="J655" s="193">
        <f>'[1]SAL-BEN-2010-11'!$B141</f>
        <v>76547.113297297299</v>
      </c>
      <c r="K655" s="193">
        <f>'[1]SAL-BEN-2010-11'!$C$139</f>
        <v>14606.487698448</v>
      </c>
      <c r="L655" s="275"/>
      <c r="M655" s="275"/>
      <c r="N655" s="115">
        <f t="shared" si="0"/>
        <v>29212.975396895999</v>
      </c>
      <c r="P655" s="152">
        <f t="shared" si="1"/>
        <v>153094.2265945946</v>
      </c>
      <c r="R655" s="17"/>
      <c r="T655" s="118">
        <f t="shared" si="2"/>
        <v>123881.2511976986</v>
      </c>
      <c r="U655" s="109">
        <f t="shared" si="3"/>
        <v>7.8050559440351289E-2</v>
      </c>
    </row>
    <row r="656" spans="1:21">
      <c r="A656" s="2">
        <v>8</v>
      </c>
      <c r="E656" s="5" t="s">
        <v>369</v>
      </c>
      <c r="F656" s="107">
        <f>'[1]SAL-BEN-2010-11'!$B142</f>
        <v>0</v>
      </c>
      <c r="G656" s="107">
        <f>'[1]SAL-BEN-2010-11'!$C$140</f>
        <v>172534.870456848</v>
      </c>
      <c r="J656" s="193">
        <f>'[1]SAL-BEN-2010-11'!$B142</f>
        <v>0</v>
      </c>
      <c r="K656" s="193">
        <f>'[1]SAL-BEN-2010-11'!$C$140</f>
        <v>172534.870456848</v>
      </c>
      <c r="L656" s="275"/>
      <c r="M656" s="275"/>
      <c r="N656" s="115">
        <f t="shared" si="0"/>
        <v>345069.74091369601</v>
      </c>
      <c r="P656" s="152">
        <f t="shared" si="1"/>
        <v>0</v>
      </c>
      <c r="R656" s="17"/>
      <c r="T656" s="118">
        <f t="shared" si="2"/>
        <v>-345069.74091369601</v>
      </c>
      <c r="U656" s="109">
        <f t="shared" si="3"/>
        <v>0.92194944055964867</v>
      </c>
    </row>
    <row r="657" spans="1:21">
      <c r="A657" s="2">
        <v>9</v>
      </c>
      <c r="E657" s="5" t="s">
        <v>370</v>
      </c>
      <c r="F657" s="107">
        <f>'[1]SAL-BEN-2010-11'!$B143</f>
        <v>0</v>
      </c>
      <c r="G657" s="107">
        <f>'[1]SAL-BEN-2010-11'!$C$136</f>
        <v>0</v>
      </c>
      <c r="J657" s="193">
        <f>'[1]SAL-BEN-2010-11'!$B143</f>
        <v>0</v>
      </c>
      <c r="K657" s="193">
        <f>'[1]SAL-BEN-2010-11'!$C$136</f>
        <v>0</v>
      </c>
      <c r="L657" s="275"/>
      <c r="M657" s="275"/>
      <c r="N657" s="115">
        <f t="shared" si="0"/>
        <v>0</v>
      </c>
      <c r="P657" s="152">
        <f t="shared" si="1"/>
        <v>0</v>
      </c>
      <c r="R657" s="17"/>
      <c r="T657" s="118">
        <f t="shared" si="2"/>
        <v>0</v>
      </c>
      <c r="U657" s="109">
        <f t="shared" si="3"/>
        <v>0</v>
      </c>
    </row>
    <row r="658" spans="1:21" ht="12.6" thickBot="1">
      <c r="E658" s="100" t="s">
        <v>371</v>
      </c>
      <c r="F658" s="101">
        <f>SUM(F649:F657)</f>
        <v>3073501.3833907922</v>
      </c>
      <c r="G658" s="101">
        <f>SUM(G649:G657)</f>
        <v>187141.35815529601</v>
      </c>
      <c r="J658" s="194">
        <f>SUM(J649:J657)</f>
        <v>3073501.3833907922</v>
      </c>
      <c r="K658" s="194">
        <f>SUM(K649:K657)</f>
        <v>187141.35815529601</v>
      </c>
      <c r="L658" s="276"/>
      <c r="M658" s="276"/>
      <c r="N658" s="116">
        <f>SUM(N649:N657)</f>
        <v>374282.71631059202</v>
      </c>
      <c r="P658" s="153">
        <f>SUM(P649:P657)</f>
        <v>6147002.7667815844</v>
      </c>
      <c r="R658" s="17"/>
      <c r="T658" s="112">
        <f>SUM(T649:T657)</f>
        <v>5772720.0504709929</v>
      </c>
      <c r="U658" s="108">
        <f>SUM(U649:U657)</f>
        <v>1</v>
      </c>
    </row>
    <row r="659" spans="1:21">
      <c r="R659" s="17"/>
    </row>
    <row r="660" spans="1:21">
      <c r="R660" s="17"/>
    </row>
    <row r="661" spans="1:21">
      <c r="P661" s="10"/>
      <c r="R661" s="17"/>
    </row>
    <row r="662" spans="1:21">
      <c r="R662" s="17"/>
    </row>
    <row r="663" spans="1:21">
      <c r="R663" s="17"/>
    </row>
    <row r="664" spans="1:21">
      <c r="R664" s="17"/>
    </row>
    <row r="665" spans="1:21">
      <c r="R665" s="17"/>
    </row>
    <row r="666" spans="1:21">
      <c r="R666" s="17"/>
    </row>
    <row r="667" spans="1:21">
      <c r="R667" s="17"/>
    </row>
    <row r="668" spans="1:21">
      <c r="R668" s="17"/>
    </row>
    <row r="669" spans="1:21">
      <c r="R669" s="17"/>
    </row>
    <row r="670" spans="1:21">
      <c r="R670" s="17"/>
    </row>
    <row r="671" spans="1:21">
      <c r="R671" s="17"/>
    </row>
    <row r="672" spans="1:21">
      <c r="R672" s="17"/>
    </row>
    <row r="673" spans="18:18">
      <c r="R673" s="17"/>
    </row>
    <row r="674" spans="18:18">
      <c r="R674" s="17"/>
    </row>
    <row r="675" spans="18:18">
      <c r="R675" s="17"/>
    </row>
    <row r="676" spans="18:18">
      <c r="R676" s="17"/>
    </row>
    <row r="677" spans="18:18">
      <c r="R677" s="17"/>
    </row>
    <row r="678" spans="18:18">
      <c r="R678" s="17"/>
    </row>
    <row r="679" spans="18:18">
      <c r="R679" s="17"/>
    </row>
    <row r="680" spans="18:18">
      <c r="R680" s="17"/>
    </row>
    <row r="681" spans="18:18">
      <c r="R681" s="17"/>
    </row>
    <row r="682" spans="18:18">
      <c r="R682" s="17"/>
    </row>
    <row r="683" spans="18:18">
      <c r="R683" s="17"/>
    </row>
    <row r="684" spans="18:18">
      <c r="R684" s="17"/>
    </row>
    <row r="685" spans="18:18">
      <c r="R685" s="17"/>
    </row>
    <row r="686" spans="18:18">
      <c r="R686" s="17"/>
    </row>
    <row r="687" spans="18:18">
      <c r="R687" s="17"/>
    </row>
    <row r="688" spans="18:18">
      <c r="R688" s="17"/>
    </row>
    <row r="689" spans="18:18">
      <c r="R689" s="17"/>
    </row>
    <row r="690" spans="18:18">
      <c r="R690" s="17"/>
    </row>
    <row r="691" spans="18:18">
      <c r="R691" s="17"/>
    </row>
    <row r="692" spans="18:18">
      <c r="R692" s="17"/>
    </row>
    <row r="693" spans="18:18">
      <c r="R693" s="17"/>
    </row>
    <row r="694" spans="18:18">
      <c r="R694" s="17"/>
    </row>
    <row r="695" spans="18:18">
      <c r="R695" s="17"/>
    </row>
    <row r="696" spans="18:18">
      <c r="R696" s="17"/>
    </row>
    <row r="697" spans="18:18">
      <c r="R697" s="17"/>
    </row>
    <row r="698" spans="18:18">
      <c r="R698" s="17"/>
    </row>
    <row r="699" spans="18:18">
      <c r="R699" s="17"/>
    </row>
    <row r="700" spans="18:18">
      <c r="R700" s="17"/>
    </row>
    <row r="701" spans="18:18">
      <c r="R701" s="17"/>
    </row>
    <row r="702" spans="18:18">
      <c r="R702" s="17"/>
    </row>
    <row r="703" spans="18:18">
      <c r="R703" s="17"/>
    </row>
    <row r="704" spans="18:18">
      <c r="R704" s="17"/>
    </row>
    <row r="705" spans="18:18">
      <c r="R705" s="17"/>
    </row>
    <row r="706" spans="18:18">
      <c r="R706" s="17"/>
    </row>
    <row r="707" spans="18:18">
      <c r="R707" s="17"/>
    </row>
    <row r="708" spans="18:18">
      <c r="R708" s="17"/>
    </row>
    <row r="709" spans="18:18">
      <c r="R709" s="17"/>
    </row>
    <row r="710" spans="18:18">
      <c r="R710" s="17"/>
    </row>
    <row r="711" spans="18:18">
      <c r="R711" s="17"/>
    </row>
    <row r="712" spans="18:18">
      <c r="R712" s="17"/>
    </row>
    <row r="713" spans="18:18">
      <c r="R713" s="17"/>
    </row>
  </sheetData>
  <mergeCells count="2">
    <mergeCell ref="A1:B1"/>
    <mergeCell ref="A2:B2"/>
  </mergeCells>
  <phoneticPr fontId="0" type="noConversion"/>
  <printOptions horizontalCentered="1" gridLinesSet="0"/>
  <pageMargins left="0.17" right="0.18" top="0.27" bottom="0.36" header="0.19" footer="0.17"/>
  <pageSetup orientation="landscape" r:id="rId1"/>
  <headerFooter alignWithMargins="0">
    <oddFooter>&amp;L&amp;"Calibri,Regular"&amp;8&amp;F &amp;A&amp;C&amp;"Calibri,Regular"&amp;8Page &amp;P &amp;R&amp;"Calibri,Regular"&amp;8&amp;D     &amp;T</oddFooter>
  </headerFooter>
  <ignoredErrors>
    <ignoredError sqref="C228 C204 C207 C210 C216 C221 C224 C2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ECTS 300-999</vt:lpstr>
      <vt:lpstr>Perkins</vt:lpstr>
      <vt:lpstr>'ECTS 300-999'!Print_Area</vt:lpstr>
      <vt:lpstr>'ECTS 300-999'!Print_Titles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 ACCOUNTS</dc:title>
  <dc:creator>PAUL FRITZ</dc:creator>
  <cp:lastModifiedBy>Erie County Technical School</cp:lastModifiedBy>
  <cp:lastPrinted>2012-03-27T17:26:59Z</cp:lastPrinted>
  <dcterms:created xsi:type="dcterms:W3CDTF">1997-09-08T21:12:13Z</dcterms:created>
  <dcterms:modified xsi:type="dcterms:W3CDTF">2012-03-29T17:15:55Z</dcterms:modified>
</cp:coreProperties>
</file>