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report'!$A$1:$I$177</definedName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F35" i="1"/>
  <c r="F75"/>
  <c r="F67"/>
  <c r="F74" s="1"/>
  <c r="E75"/>
  <c r="E74"/>
  <c r="F64"/>
  <c r="E64"/>
  <c r="E7"/>
  <c r="E12" s="1"/>
  <c r="E119"/>
  <c r="E123" s="1"/>
  <c r="E118"/>
  <c r="E114"/>
  <c r="F43"/>
  <c r="E43"/>
  <c r="F29"/>
  <c r="E29"/>
  <c r="F50"/>
  <c r="F51" s="1"/>
  <c r="F53" s="1"/>
  <c r="F32"/>
  <c r="F33" s="1"/>
  <c r="F16"/>
  <c r="F7"/>
  <c r="F12" s="1"/>
  <c r="H134"/>
  <c r="E138"/>
  <c r="H138" s="1"/>
  <c r="H132"/>
  <c r="H133"/>
  <c r="H135"/>
  <c r="F141"/>
  <c r="G141"/>
  <c r="F136"/>
  <c r="G136"/>
  <c r="F144"/>
  <c r="G144"/>
  <c r="G146" s="1"/>
  <c r="E140"/>
  <c r="H140" s="1"/>
  <c r="I136"/>
  <c r="E136"/>
  <c r="H139"/>
  <c r="I141" s="1"/>
  <c r="H131"/>
  <c r="E16"/>
  <c r="E100"/>
  <c r="E33"/>
  <c r="E96"/>
  <c r="E50"/>
  <c r="E51" s="1"/>
  <c r="E53" s="1"/>
  <c r="E112"/>
  <c r="F58"/>
  <c r="E106" s="1"/>
  <c r="H129"/>
  <c r="E90"/>
  <c r="E86"/>
  <c r="F20"/>
  <c r="E69"/>
  <c r="G67"/>
  <c r="G66"/>
  <c r="E80"/>
  <c r="G49"/>
  <c r="G31"/>
  <c r="F69" l="1"/>
  <c r="E76"/>
  <c r="F76"/>
  <c r="F39"/>
  <c r="E39"/>
  <c r="H141"/>
  <c r="I144"/>
  <c r="I146" s="1"/>
  <c r="E153" s="1"/>
  <c r="H136"/>
  <c r="F146"/>
  <c r="F148" s="1"/>
  <c r="E120"/>
  <c r="F36"/>
  <c r="G50"/>
  <c r="E36"/>
  <c r="G32"/>
  <c r="E122"/>
  <c r="G35"/>
  <c r="E98"/>
  <c r="G149"/>
  <c r="F149"/>
  <c r="E141"/>
  <c r="E116"/>
  <c r="G148"/>
  <c r="E124"/>
  <c r="E101" l="1"/>
  <c r="E102" s="1"/>
  <c r="H144"/>
  <c r="H146" s="1"/>
  <c r="E144"/>
  <c r="E146" s="1"/>
  <c r="E152"/>
  <c r="H149"/>
  <c r="E149"/>
  <c r="H148" l="1"/>
  <c r="E148"/>
  <c r="E156"/>
</calcChain>
</file>

<file path=xl/sharedStrings.xml><?xml version="1.0" encoding="utf-8"?>
<sst xmlns="http://schemas.openxmlformats.org/spreadsheetml/2006/main" count="138" uniqueCount="112">
  <si>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</si>
  <si>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</si>
  <si>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</si>
  <si>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</si>
  <si>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</si>
  <si>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</si>
  <si>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</si>
  <si>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</si>
  <si>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</si>
  <si>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</si>
  <si>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</si>
  <si>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</si>
  <si>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</si>
  <si>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</si>
  <si>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</si>
  <si>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</si>
  <si>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</si>
  <si>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</si>
  <si>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</si>
  <si>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</si>
  <si>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</si>
  <si>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</si>
  <si>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</si>
  <si>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</si>
  <si>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</si>
  <si>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</si>
  <si>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</si>
  <si>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</si>
  <si>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</si>
  <si>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</si>
  <si>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</si>
  <si>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</si>
  <si>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</si>
  <si>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</si>
  <si>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</si>
  <si>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</si>
  <si>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</si>
  <si>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</si>
  <si>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</si>
  <si>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</si>
  <si>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</si>
  <si>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</si>
  <si>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</si>
  <si>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</si>
  <si>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</si>
  <si>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</si>
  <si>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</si>
  <si>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</si>
  <si>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</si>
  <si>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Fund Balance July 1, 2010</t>
  </si>
  <si>
    <t>Fund Balance-July 1, 2010</t>
  </si>
  <si>
    <t>Fund Balances-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</si>
  <si>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</si>
  <si>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</si>
  <si>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</si>
  <si>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</si>
  <si>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</si>
  <si>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</si>
  <si>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</si>
  <si>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</si>
  <si>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</si>
  <si>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</si>
  <si>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</si>
  <si>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</si>
  <si>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</si>
  <si>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</si>
  <si>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</si>
  <si>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</si>
  <si>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</si>
  <si>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Lighting construction project payments</t>
  </si>
  <si>
    <t>Revenue- all other sources</t>
  </si>
  <si>
    <t xml:space="preserve">     Total Revenue</t>
  </si>
  <si>
    <t xml:space="preserve">     Assigned-Transition Center</t>
  </si>
  <si>
    <t xml:space="preserve">     Unassigned</t>
  </si>
  <si>
    <t>Assigned-SkillsUSA</t>
  </si>
  <si>
    <t>Assigned-NTHS</t>
  </si>
  <si>
    <t>Maintenance equipment-tractor</t>
  </si>
  <si>
    <t>ASBO-conference-September 16-19, 2011</t>
  </si>
  <si>
    <t>Transfers from General Fund</t>
  </si>
  <si>
    <t>Revenue + Transfers</t>
  </si>
  <si>
    <t>Plus prescription rebates</t>
  </si>
  <si>
    <t>Plus prescription rebates 2000-2007</t>
  </si>
  <si>
    <t>Plus claims reimbursment from excess loss fund</t>
  </si>
  <si>
    <t>Less claims reimbursment from excess loss fund</t>
  </si>
  <si>
    <t>Plus: Trust interest allocation 1993-2010 (A/R)</t>
  </si>
  <si>
    <r>
      <t>Account balance -</t>
    </r>
    <r>
      <rPr>
        <i/>
        <sz val="9"/>
        <color rgb="FFFF0000"/>
        <rFont val="Calibri"/>
        <family val="2"/>
      </rPr>
      <t>3/31/11</t>
    </r>
    <r>
      <rPr>
        <sz val="9"/>
        <rFont val="Calibri"/>
        <family val="2"/>
      </rPr>
      <t xml:space="preserve"> YTD +interest AR</t>
    </r>
  </si>
  <si>
    <t>accrued balance  6/30/11-pre-audit</t>
  </si>
  <si>
    <t xml:space="preserve">Annual audit- Felix &amp; Gloekler,PC will be conducting their annual audit of the financial statements and procedures during July/August </t>
  </si>
  <si>
    <t>Energy Audit payments from rebates</t>
  </si>
  <si>
    <t>pre-audit</t>
  </si>
  <si>
    <t>Fund Balance-Non-Spendable-NOREBT</t>
  </si>
  <si>
    <t>Fund Balance-Non-Spendable-Inventory</t>
  </si>
  <si>
    <t>Fund Balances - July 1, 2010</t>
  </si>
  <si>
    <t>Fund Balance-Assigned PSERS</t>
  </si>
  <si>
    <t>Fund Balance-Assigned-High School</t>
  </si>
  <si>
    <t>Fund Balances - June 30, 2011</t>
  </si>
  <si>
    <t>Revenue-District contributions</t>
  </si>
  <si>
    <t>ECVT Foundation-ECF (5/31/11)</t>
  </si>
  <si>
    <t>Fund balance-Unassigned</t>
  </si>
  <si>
    <t>Fund Balance-Assigned-RCTC 6/30/11</t>
  </si>
  <si>
    <t>Capital Assets from General Fund</t>
  </si>
  <si>
    <t>Fund Balance-Capital Assets</t>
  </si>
  <si>
    <t>Operating Expense</t>
  </si>
  <si>
    <t xml:space="preserve">Operating Revenue </t>
  </si>
  <si>
    <t>Depreciation expense</t>
  </si>
  <si>
    <t>We are working with Fort leBoeuf School District to provide management services, which will require ECTS to add</t>
  </si>
  <si>
    <t>a second Food Service part time aide</t>
  </si>
  <si>
    <t>Food Service- school lunch and breakfast program-The ECTS cafeteria Manager has indicated she</t>
  </si>
  <si>
    <t xml:space="preserve">will be retiring in October 2011. </t>
  </si>
  <si>
    <t>Outside meetings and training workshops/webinars</t>
  </si>
  <si>
    <t>PASBO- Cost Reduction Task Force- quarterly meetings August through May</t>
  </si>
  <si>
    <t>*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</si>
</sst>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6" fontId="3" fillId="3" borderId="5" xfId="0" applyNumberFormat="1" applyFont="1" applyFill="1" applyBorder="1"/>
    <xf numFmtId="166" fontId="4" fillId="3" borderId="0" xfId="2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2"/>
  <sheetViews>
    <sheetView tabSelected="1" zoomScaleNormal="100" workbookViewId="0">
      <selection activeCell="B2" sqref="B2:H2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3.5546875" style="20" customWidth="1"/>
    <col min="6" max="6" width="13.4414062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32" t="s">
        <v>37</v>
      </c>
      <c r="B1" s="132"/>
      <c r="C1" s="132"/>
      <c r="D1" s="132"/>
      <c r="E1" s="132"/>
      <c r="F1" s="132"/>
      <c r="G1" s="132"/>
      <c r="H1" s="132"/>
    </row>
    <row r="2" spans="1:8" s="2" customFormat="1">
      <c r="A2" s="1"/>
      <c r="B2" s="131">
        <v>40752</v>
      </c>
      <c r="C2" s="131"/>
      <c r="D2" s="131"/>
      <c r="E2" s="131"/>
      <c r="F2" s="131"/>
      <c r="G2" s="131"/>
      <c r="H2" s="131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32</v>
      </c>
      <c r="D4" s="7"/>
      <c r="E4" s="8">
        <v>40724</v>
      </c>
      <c r="F4" s="8">
        <v>40694</v>
      </c>
      <c r="G4" s="9" t="s">
        <v>89</v>
      </c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97229.99+666553.07+105334.18</f>
        <v>869117.24</v>
      </c>
      <c r="F7" s="16">
        <f>179442.71+809973.01+105319.42</f>
        <v>1094735.1399999999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54</v>
      </c>
      <c r="D9" s="15"/>
      <c r="E9" s="16">
        <v>385538.05</v>
      </c>
      <c r="F9" s="16">
        <v>383505.28</v>
      </c>
      <c r="G9" s="15"/>
      <c r="H9" s="17"/>
    </row>
    <row r="10" spans="1:8">
      <c r="A10" s="13"/>
      <c r="B10" s="13"/>
      <c r="C10" s="14" t="s">
        <v>1</v>
      </c>
      <c r="D10" s="15"/>
      <c r="E10" s="16">
        <v>23817.95</v>
      </c>
      <c r="F10" s="16">
        <v>22128.23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585.14</v>
      </c>
      <c r="F11" s="16">
        <v>813.04</v>
      </c>
      <c r="G11" s="15"/>
      <c r="H11" s="17"/>
    </row>
    <row r="12" spans="1:8">
      <c r="A12" s="13"/>
      <c r="B12" s="13"/>
      <c r="C12" s="14" t="s">
        <v>48</v>
      </c>
      <c r="D12" s="15"/>
      <c r="E12" s="19">
        <f>SUM(E7:E11)</f>
        <v>1279058.3799999999</v>
      </c>
      <c r="F12" s="19">
        <f>SUM(F7:F11)</f>
        <v>1501181.69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55</v>
      </c>
      <c r="D14" s="15"/>
      <c r="E14" s="16">
        <v>2081.13</v>
      </c>
      <c r="F14" s="16">
        <v>4162.87</v>
      </c>
      <c r="G14" s="15"/>
      <c r="H14" s="17"/>
    </row>
    <row r="15" spans="1:8">
      <c r="A15" s="13"/>
      <c r="B15" s="13"/>
      <c r="C15" s="14" t="s">
        <v>97</v>
      </c>
      <c r="D15" s="15"/>
      <c r="E15" s="16">
        <v>194043.58</v>
      </c>
      <c r="F15" s="16">
        <v>196085.3</v>
      </c>
    </row>
    <row r="16" spans="1:8">
      <c r="A16" s="13"/>
      <c r="B16" s="13"/>
      <c r="C16" s="21" t="s">
        <v>31</v>
      </c>
      <c r="D16" s="22"/>
      <c r="E16" s="19">
        <f>SUM(E14:E15)</f>
        <v>196124.71</v>
      </c>
      <c r="F16" s="19">
        <f>SUM(F14:F15)</f>
        <v>200248.16999999998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40724</v>
      </c>
      <c r="G20" s="27"/>
      <c r="H20" s="20" t="s">
        <v>89</v>
      </c>
    </row>
    <row r="21" spans="1:9">
      <c r="C21" s="28" t="s">
        <v>38</v>
      </c>
      <c r="D21" s="29"/>
      <c r="E21" s="30"/>
      <c r="F21" s="31"/>
      <c r="G21" s="32"/>
    </row>
    <row r="23" spans="1:9">
      <c r="C23" s="33" t="s">
        <v>3</v>
      </c>
      <c r="D23" s="25"/>
      <c r="E23" s="34" t="s">
        <v>4</v>
      </c>
      <c r="F23" s="35" t="s">
        <v>39</v>
      </c>
      <c r="G23" s="36" t="s">
        <v>6</v>
      </c>
    </row>
    <row r="24" spans="1:9">
      <c r="C24" s="111" t="s">
        <v>92</v>
      </c>
      <c r="D24" s="15"/>
      <c r="E24" s="123"/>
      <c r="F24" s="124"/>
      <c r="G24" s="125"/>
    </row>
    <row r="25" spans="1:9">
      <c r="C25" s="14" t="s">
        <v>94</v>
      </c>
      <c r="D25" s="15"/>
      <c r="E25" s="37">
        <v>78978</v>
      </c>
      <c r="F25" s="37">
        <v>283078</v>
      </c>
      <c r="G25" s="38"/>
    </row>
    <row r="26" spans="1:9">
      <c r="C26" s="14" t="s">
        <v>93</v>
      </c>
      <c r="D26" s="15"/>
      <c r="E26" s="37">
        <v>43750</v>
      </c>
      <c r="F26" s="37">
        <v>43750</v>
      </c>
      <c r="G26" s="38"/>
    </row>
    <row r="27" spans="1:9">
      <c r="C27" s="14" t="s">
        <v>90</v>
      </c>
      <c r="D27" s="15"/>
      <c r="E27" s="37">
        <v>525305</v>
      </c>
      <c r="F27" s="37">
        <v>525305</v>
      </c>
      <c r="G27" s="38"/>
    </row>
    <row r="28" spans="1:9">
      <c r="C28" s="14" t="s">
        <v>91</v>
      </c>
      <c r="D28" s="15"/>
      <c r="E28" s="40">
        <v>230928</v>
      </c>
      <c r="F28" s="40">
        <v>230928</v>
      </c>
      <c r="G28" s="38"/>
    </row>
    <row r="29" spans="1:9">
      <c r="C29" s="14"/>
      <c r="D29" s="15"/>
      <c r="E29" s="37">
        <f>SUM(E25:E28)</f>
        <v>878961</v>
      </c>
      <c r="F29" s="37">
        <f>SUM(F25:F28)</f>
        <v>1083061</v>
      </c>
      <c r="G29" s="38"/>
    </row>
    <row r="30" spans="1:9" ht="6" customHeight="1">
      <c r="C30" s="14"/>
      <c r="D30" s="15"/>
      <c r="E30" s="37"/>
      <c r="F30" s="37"/>
      <c r="G30" s="38"/>
    </row>
    <row r="31" spans="1:9">
      <c r="C31" s="14" t="s">
        <v>96</v>
      </c>
      <c r="D31" s="15"/>
      <c r="E31" s="37">
        <v>3815770</v>
      </c>
      <c r="F31" s="37">
        <v>3815772</v>
      </c>
      <c r="G31" s="39">
        <f>F31/E31</f>
        <v>1.000000524140606</v>
      </c>
      <c r="I31" s="101"/>
    </row>
    <row r="32" spans="1:9">
      <c r="C32" s="14" t="s">
        <v>70</v>
      </c>
      <c r="D32" s="15"/>
      <c r="E32" s="40">
        <v>2010972</v>
      </c>
      <c r="F32" s="40">
        <f>5937562.88-3815772</f>
        <v>2121790.88</v>
      </c>
      <c r="G32" s="39">
        <f>F32/E32</f>
        <v>1.0551071223269144</v>
      </c>
      <c r="I32" s="101"/>
    </row>
    <row r="33" spans="3:9">
      <c r="C33" s="14" t="s">
        <v>71</v>
      </c>
      <c r="D33" s="15"/>
      <c r="E33" s="37">
        <f>SUM(E31:E32)</f>
        <v>5826742</v>
      </c>
      <c r="F33" s="37">
        <f>SUM(F31:F32)</f>
        <v>5937562.8799999999</v>
      </c>
      <c r="G33" s="39"/>
      <c r="I33" s="101"/>
    </row>
    <row r="34" spans="3:9">
      <c r="C34" s="14"/>
      <c r="D34" s="15"/>
      <c r="E34" s="37"/>
      <c r="F34" s="37"/>
      <c r="G34" s="39"/>
      <c r="I34" s="101"/>
    </row>
    <row r="35" spans="3:9">
      <c r="C35" s="14" t="s">
        <v>27</v>
      </c>
      <c r="D35" s="15"/>
      <c r="E35" s="40">
        <v>5784183</v>
      </c>
      <c r="F35" s="40">
        <f>5326756.95+83686.5+19080+328392.63</f>
        <v>5757916.0800000001</v>
      </c>
      <c r="G35" s="39">
        <f>F35/E35</f>
        <v>0.99545883662394496</v>
      </c>
    </row>
    <row r="36" spans="3:9">
      <c r="C36" s="14" t="s">
        <v>14</v>
      </c>
      <c r="D36" s="15"/>
      <c r="E36" s="37">
        <f>E33-E35</f>
        <v>42559</v>
      </c>
      <c r="F36" s="37">
        <f>F33-F35</f>
        <v>179646.79999999981</v>
      </c>
      <c r="G36" s="38"/>
    </row>
    <row r="37" spans="3:9" ht="7.5" customHeight="1">
      <c r="C37" s="14"/>
      <c r="D37" s="15"/>
      <c r="E37" s="37"/>
      <c r="F37" s="37"/>
      <c r="G37" s="38"/>
    </row>
    <row r="38" spans="3:9">
      <c r="C38" s="111" t="s">
        <v>95</v>
      </c>
      <c r="D38" s="15"/>
      <c r="E38" s="37"/>
      <c r="F38" s="37"/>
      <c r="G38" s="38"/>
    </row>
    <row r="39" spans="3:9">
      <c r="C39" s="14" t="s">
        <v>94</v>
      </c>
      <c r="D39" s="15"/>
      <c r="E39" s="37">
        <f>E29+E33-E35-E40-E41-E42</f>
        <v>79037</v>
      </c>
      <c r="F39" s="37">
        <f>F29+F33-F35-F40-F41-F42</f>
        <v>393445.79999999981</v>
      </c>
      <c r="G39" s="38"/>
    </row>
    <row r="40" spans="3:9">
      <c r="C40" s="14" t="s">
        <v>93</v>
      </c>
      <c r="D40" s="15"/>
      <c r="E40" s="37">
        <v>86250</v>
      </c>
      <c r="F40" s="37">
        <v>86250</v>
      </c>
      <c r="G40" s="38"/>
    </row>
    <row r="41" spans="3:9">
      <c r="C41" s="14" t="s">
        <v>90</v>
      </c>
      <c r="D41" s="15"/>
      <c r="E41" s="37">
        <v>525305</v>
      </c>
      <c r="F41" s="37">
        <v>552084</v>
      </c>
      <c r="G41" s="38"/>
    </row>
    <row r="42" spans="3:9">
      <c r="C42" s="14" t="s">
        <v>91</v>
      </c>
      <c r="D42" s="15"/>
      <c r="E42" s="40">
        <v>230928</v>
      </c>
      <c r="F42" s="40">
        <v>230928</v>
      </c>
      <c r="G42" s="38"/>
    </row>
    <row r="43" spans="3:9">
      <c r="C43" s="21"/>
      <c r="D43" s="22"/>
      <c r="E43" s="40">
        <f>SUM(E40:E42)</f>
        <v>842483</v>
      </c>
      <c r="F43" s="40">
        <f>SUM(F40:F42)</f>
        <v>869262</v>
      </c>
      <c r="G43" s="32"/>
    </row>
    <row r="44" spans="3:9" ht="6.75" customHeight="1">
      <c r="C44" s="15"/>
      <c r="D44" s="15"/>
      <c r="E44" s="41"/>
      <c r="F44" s="41"/>
      <c r="G44" s="15"/>
    </row>
    <row r="45" spans="3:9" ht="8.25" customHeight="1">
      <c r="E45" s="42"/>
      <c r="F45" s="43"/>
    </row>
    <row r="46" spans="3:9">
      <c r="C46" s="33" t="s">
        <v>5</v>
      </c>
      <c r="D46" s="25"/>
      <c r="E46" s="34" t="s">
        <v>4</v>
      </c>
      <c r="F46" s="35" t="s">
        <v>39</v>
      </c>
      <c r="G46" s="36" t="s">
        <v>6</v>
      </c>
    </row>
    <row r="47" spans="3:9">
      <c r="C47" s="14" t="s">
        <v>49</v>
      </c>
      <c r="D47" s="15"/>
      <c r="E47" s="37">
        <v>84383</v>
      </c>
      <c r="F47" s="37">
        <v>144750</v>
      </c>
      <c r="G47" s="38"/>
    </row>
    <row r="48" spans="3:9" ht="6.75" customHeight="1">
      <c r="C48" s="14"/>
      <c r="D48" s="15"/>
      <c r="E48" s="37"/>
      <c r="F48" s="37"/>
      <c r="G48" s="38"/>
    </row>
    <row r="49" spans="1:9">
      <c r="C49" s="14" t="s">
        <v>13</v>
      </c>
      <c r="D49" s="15"/>
      <c r="E49" s="37">
        <v>402927</v>
      </c>
      <c r="F49" s="37">
        <v>324770.09000000003</v>
      </c>
      <c r="G49" s="39">
        <f>F49/E49</f>
        <v>0.80602712153814471</v>
      </c>
      <c r="I49" s="97"/>
    </row>
    <row r="50" spans="1:9">
      <c r="C50" s="14" t="s">
        <v>27</v>
      </c>
      <c r="D50" s="15"/>
      <c r="E50" s="40">
        <f>300427+42000+60500</f>
        <v>402927</v>
      </c>
      <c r="F50" s="40">
        <f>232451.24+30548.64+58415.39</f>
        <v>321415.27</v>
      </c>
      <c r="G50" s="39">
        <f>F50/E50</f>
        <v>0.79770099794751903</v>
      </c>
    </row>
    <row r="51" spans="1:9">
      <c r="C51" s="14" t="s">
        <v>14</v>
      </c>
      <c r="D51" s="15"/>
      <c r="E51" s="37">
        <f>E49-E50</f>
        <v>0</v>
      </c>
      <c r="F51" s="37">
        <f>F49-F50</f>
        <v>3354.820000000007</v>
      </c>
      <c r="G51" s="38"/>
    </row>
    <row r="52" spans="1:9" ht="4.5" customHeight="1">
      <c r="C52" s="14"/>
      <c r="D52" s="15"/>
      <c r="E52" s="37"/>
      <c r="F52" s="37"/>
      <c r="G52" s="38"/>
    </row>
    <row r="53" spans="1:9">
      <c r="C53" s="21" t="s">
        <v>99</v>
      </c>
      <c r="D53" s="22"/>
      <c r="E53" s="40">
        <f>E47+E51</f>
        <v>84383</v>
      </c>
      <c r="F53" s="40">
        <f>F47+F51</f>
        <v>148104.82</v>
      </c>
      <c r="G53" s="32"/>
    </row>
    <row r="54" spans="1:9" ht="6.75" customHeight="1"/>
    <row r="55" spans="1:9" ht="6.75" customHeight="1"/>
    <row r="56" spans="1:9" ht="12" customHeight="1"/>
    <row r="57" spans="1:9" ht="6.75" customHeight="1">
      <c r="E57" s="17"/>
      <c r="F57" s="15"/>
      <c r="G57" s="15"/>
    </row>
    <row r="58" spans="1:9">
      <c r="A58" s="3">
        <v>3</v>
      </c>
      <c r="B58" s="3"/>
      <c r="C58" s="6" t="s">
        <v>16</v>
      </c>
      <c r="D58" s="44"/>
      <c r="E58" s="45"/>
      <c r="F58" s="45">
        <f>E4</f>
        <v>40724</v>
      </c>
      <c r="G58" s="46"/>
      <c r="H58" s="20" t="s">
        <v>89</v>
      </c>
    </row>
    <row r="59" spans="1:9">
      <c r="A59" s="3"/>
      <c r="B59" s="3"/>
      <c r="C59" s="47" t="s">
        <v>17</v>
      </c>
      <c r="D59" s="48"/>
      <c r="E59" s="49"/>
      <c r="F59" s="48"/>
      <c r="G59" s="50"/>
    </row>
    <row r="60" spans="1:9">
      <c r="A60" s="3"/>
      <c r="B60" s="3"/>
      <c r="C60" s="14"/>
      <c r="D60" s="15"/>
      <c r="E60" s="51" t="s">
        <v>4</v>
      </c>
      <c r="F60" s="52" t="s">
        <v>40</v>
      </c>
      <c r="G60" s="53" t="s">
        <v>6</v>
      </c>
    </row>
    <row r="61" spans="1:9">
      <c r="A61" s="3"/>
      <c r="B61" s="3"/>
      <c r="C61" s="111" t="s">
        <v>92</v>
      </c>
      <c r="D61" s="15"/>
      <c r="E61" s="126"/>
      <c r="F61" s="127"/>
      <c r="G61" s="128"/>
    </row>
    <row r="62" spans="1:9">
      <c r="A62" s="3"/>
      <c r="B62" s="3"/>
      <c r="C62" s="14" t="s">
        <v>98</v>
      </c>
      <c r="D62" s="15"/>
      <c r="E62" s="54">
        <v>21674.71</v>
      </c>
      <c r="F62" s="54">
        <v>21674.71</v>
      </c>
      <c r="G62" s="50"/>
    </row>
    <row r="63" spans="1:9">
      <c r="A63" s="3"/>
      <c r="B63" s="3"/>
      <c r="C63" s="14" t="s">
        <v>101</v>
      </c>
      <c r="D63" s="15"/>
      <c r="E63" s="57">
        <v>38992.879999999997</v>
      </c>
      <c r="F63" s="57">
        <v>38992.879999999997</v>
      </c>
      <c r="G63" s="50"/>
    </row>
    <row r="64" spans="1:9">
      <c r="A64" s="3"/>
      <c r="B64" s="3"/>
      <c r="C64" s="14"/>
      <c r="D64" s="15"/>
      <c r="E64" s="54">
        <f>SUM(E62:E63)</f>
        <v>60667.59</v>
      </c>
      <c r="F64" s="54">
        <f>SUM(F62:F63)</f>
        <v>60667.59</v>
      </c>
      <c r="G64" s="50"/>
    </row>
    <row r="65" spans="1:7">
      <c r="A65" s="3"/>
      <c r="B65" s="3"/>
      <c r="C65" s="14"/>
      <c r="D65" s="15"/>
      <c r="E65" s="54"/>
      <c r="F65" s="55"/>
      <c r="G65" s="50"/>
    </row>
    <row r="66" spans="1:7">
      <c r="A66" s="3"/>
      <c r="B66" s="3"/>
      <c r="C66" s="14" t="s">
        <v>103</v>
      </c>
      <c r="D66" s="15"/>
      <c r="E66" s="54">
        <v>180000</v>
      </c>
      <c r="F66" s="54">
        <v>191739</v>
      </c>
      <c r="G66" s="56">
        <f>F66/E66</f>
        <v>1.0652166666666667</v>
      </c>
    </row>
    <row r="67" spans="1:7">
      <c r="A67" s="3"/>
      <c r="B67" s="3"/>
      <c r="C67" s="14" t="s">
        <v>102</v>
      </c>
      <c r="D67" s="15"/>
      <c r="E67" s="54">
        <v>180000</v>
      </c>
      <c r="F67" s="54">
        <f>195119.86-4970.04</f>
        <v>190149.81999999998</v>
      </c>
      <c r="G67" s="56">
        <f>F67/E67</f>
        <v>1.0563878888888887</v>
      </c>
    </row>
    <row r="68" spans="1:7" ht="13.8">
      <c r="A68" s="3"/>
      <c r="B68" s="3"/>
      <c r="C68" s="14" t="s">
        <v>104</v>
      </c>
      <c r="D68" s="15"/>
      <c r="E68" s="130"/>
      <c r="F68" s="130">
        <v>4970.04</v>
      </c>
      <c r="G68" s="56"/>
    </row>
    <row r="69" spans="1:7">
      <c r="A69" s="3"/>
      <c r="B69" s="3"/>
      <c r="C69" s="14" t="s">
        <v>18</v>
      </c>
      <c r="D69" s="15"/>
      <c r="E69" s="54">
        <f>E66-E67</f>
        <v>0</v>
      </c>
      <c r="F69" s="54">
        <f>F66-F67-F68</f>
        <v>-3380.8599999999778</v>
      </c>
      <c r="G69" s="50"/>
    </row>
    <row r="70" spans="1:7">
      <c r="A70" s="3"/>
      <c r="B70" s="3"/>
      <c r="C70" s="14"/>
      <c r="D70" s="15"/>
      <c r="E70" s="54"/>
      <c r="F70" s="54"/>
      <c r="G70" s="50"/>
    </row>
    <row r="71" spans="1:7">
      <c r="A71" s="3"/>
      <c r="B71" s="3"/>
      <c r="C71" s="14" t="s">
        <v>100</v>
      </c>
      <c r="D71" s="15"/>
      <c r="E71" s="54"/>
      <c r="F71" s="54">
        <v>3613</v>
      </c>
      <c r="G71" s="50"/>
    </row>
    <row r="72" spans="1:7">
      <c r="A72" s="3"/>
      <c r="B72" s="3"/>
      <c r="C72" s="14"/>
      <c r="D72" s="15"/>
      <c r="E72" s="54"/>
      <c r="F72" s="54"/>
      <c r="G72" s="50"/>
    </row>
    <row r="73" spans="1:7">
      <c r="A73" s="3"/>
      <c r="B73" s="3"/>
      <c r="C73" s="111" t="s">
        <v>95</v>
      </c>
      <c r="D73" s="15"/>
      <c r="E73" s="54"/>
      <c r="F73" s="54"/>
      <c r="G73" s="50"/>
    </row>
    <row r="74" spans="1:7">
      <c r="A74" s="3"/>
      <c r="B74" s="3"/>
      <c r="C74" s="14" t="s">
        <v>98</v>
      </c>
      <c r="D74" s="15"/>
      <c r="E74" s="54">
        <f>E62+E66-E67</f>
        <v>21674.709999999992</v>
      </c>
      <c r="F74" s="54">
        <f>F62+F66-F67</f>
        <v>23263.890000000014</v>
      </c>
      <c r="G74" s="50"/>
    </row>
    <row r="75" spans="1:7">
      <c r="A75" s="3"/>
      <c r="B75" s="3"/>
      <c r="C75" s="14" t="s">
        <v>101</v>
      </c>
      <c r="D75" s="15"/>
      <c r="E75" s="57">
        <f>E63</f>
        <v>38992.879999999997</v>
      </c>
      <c r="F75" s="57">
        <f>F63-F68+F71</f>
        <v>37635.839999999997</v>
      </c>
      <c r="G75" s="50"/>
    </row>
    <row r="76" spans="1:7">
      <c r="A76" s="3"/>
      <c r="B76" s="3"/>
      <c r="C76" s="111"/>
      <c r="D76" s="15"/>
      <c r="E76" s="54">
        <f>SUM(E74:E75)</f>
        <v>60667.589999999989</v>
      </c>
      <c r="F76" s="54">
        <f>SUM(F74:F75)</f>
        <v>60899.73000000001</v>
      </c>
      <c r="G76" s="129"/>
    </row>
    <row r="77" spans="1:7">
      <c r="C77" s="21"/>
      <c r="D77" s="22"/>
      <c r="E77" s="57"/>
      <c r="F77" s="57"/>
      <c r="G77" s="58"/>
    </row>
    <row r="78" spans="1:7" ht="5.25" customHeight="1">
      <c r="C78" s="15"/>
      <c r="D78" s="15"/>
      <c r="E78" s="41"/>
      <c r="F78" s="41"/>
      <c r="G78" s="15"/>
    </row>
    <row r="79" spans="1:7" ht="8.25" customHeight="1">
      <c r="C79" s="15"/>
      <c r="D79" s="15"/>
      <c r="E79" s="41"/>
      <c r="F79" s="41"/>
      <c r="G79" s="15"/>
    </row>
    <row r="80" spans="1:7">
      <c r="A80" s="3">
        <v>4</v>
      </c>
      <c r="C80" s="24" t="s">
        <v>56</v>
      </c>
      <c r="D80" s="25"/>
      <c r="E80" s="59">
        <f>E4</f>
        <v>40724</v>
      </c>
      <c r="F80" s="9" t="s">
        <v>89</v>
      </c>
      <c r="G80" s="15"/>
    </row>
    <row r="81" spans="3:8">
      <c r="C81" s="60"/>
      <c r="D81" s="61"/>
      <c r="E81" s="62" t="s">
        <v>40</v>
      </c>
      <c r="F81" s="13"/>
      <c r="G81" s="13"/>
    </row>
    <row r="82" spans="3:8">
      <c r="C82" s="14" t="s">
        <v>50</v>
      </c>
      <c r="D82" s="15"/>
      <c r="E82" s="38"/>
      <c r="F82" s="15"/>
      <c r="G82" s="15"/>
    </row>
    <row r="83" spans="3:8">
      <c r="C83" s="14" t="s">
        <v>30</v>
      </c>
      <c r="D83" s="15"/>
      <c r="E83" s="63">
        <v>19134</v>
      </c>
      <c r="F83" s="15"/>
      <c r="G83" s="15"/>
    </row>
    <row r="84" spans="3:8">
      <c r="C84" s="14" t="s">
        <v>52</v>
      </c>
      <c r="D84" s="15"/>
      <c r="E84" s="63">
        <v>214215</v>
      </c>
      <c r="F84" s="15"/>
      <c r="G84" s="15"/>
    </row>
    <row r="85" spans="3:8">
      <c r="C85" s="14" t="s">
        <v>29</v>
      </c>
      <c r="D85" s="15"/>
      <c r="E85" s="64">
        <v>107167.22</v>
      </c>
      <c r="F85" s="15"/>
      <c r="G85" s="15"/>
    </row>
    <row r="86" spans="3:8">
      <c r="C86" s="14"/>
      <c r="D86" s="15"/>
      <c r="E86" s="65">
        <f>SUM(E83:E85)</f>
        <v>340516.22</v>
      </c>
      <c r="F86" s="15"/>
      <c r="G86" s="15"/>
    </row>
    <row r="87" spans="3:8">
      <c r="C87" s="14" t="s">
        <v>33</v>
      </c>
      <c r="D87" s="15"/>
      <c r="E87" s="66"/>
      <c r="F87" s="15"/>
      <c r="G87" s="15"/>
    </row>
    <row r="88" spans="3:8">
      <c r="C88" s="14" t="s">
        <v>78</v>
      </c>
      <c r="D88" s="15"/>
      <c r="E88" s="67">
        <v>289263</v>
      </c>
      <c r="F88" s="15"/>
      <c r="G88" s="15"/>
    </row>
    <row r="89" spans="3:8">
      <c r="C89" s="14" t="s">
        <v>7</v>
      </c>
      <c r="D89" s="15"/>
      <c r="E89" s="68">
        <v>4093.59</v>
      </c>
      <c r="F89" s="69"/>
      <c r="G89" s="69"/>
    </row>
    <row r="90" spans="3:8">
      <c r="C90" s="14"/>
      <c r="D90" s="15"/>
      <c r="E90" s="70">
        <f>SUM(E88:E89)</f>
        <v>293356.59000000003</v>
      </c>
      <c r="F90" s="15"/>
      <c r="G90" s="15"/>
    </row>
    <row r="91" spans="3:8">
      <c r="C91" s="14" t="s">
        <v>34</v>
      </c>
      <c r="D91" s="15"/>
      <c r="E91" s="67"/>
      <c r="F91" s="15"/>
      <c r="G91" s="15"/>
    </row>
    <row r="92" spans="3:8">
      <c r="C92" s="14" t="s">
        <v>68</v>
      </c>
      <c r="D92" s="15"/>
      <c r="E92" s="67">
        <v>2207.87</v>
      </c>
      <c r="F92" s="69"/>
      <c r="G92" s="69"/>
    </row>
    <row r="93" spans="3:8">
      <c r="C93" s="14" t="s">
        <v>69</v>
      </c>
      <c r="D93" s="15"/>
      <c r="E93" s="67">
        <v>213259</v>
      </c>
      <c r="F93" s="69"/>
      <c r="G93" s="15"/>
      <c r="H93" s="17"/>
    </row>
    <row r="94" spans="3:8">
      <c r="C94" s="14" t="s">
        <v>88</v>
      </c>
      <c r="D94" s="15"/>
      <c r="E94" s="67">
        <v>4000</v>
      </c>
      <c r="F94" s="69"/>
      <c r="G94" s="15"/>
      <c r="H94" s="17"/>
    </row>
    <row r="95" spans="3:8">
      <c r="C95" s="14" t="s">
        <v>76</v>
      </c>
      <c r="D95" s="15"/>
      <c r="E95" s="67">
        <v>25667.388999999999</v>
      </c>
      <c r="F95" s="69"/>
      <c r="G95" s="15"/>
      <c r="H95" s="17"/>
    </row>
    <row r="96" spans="3:8">
      <c r="C96" s="14"/>
      <c r="D96" s="15"/>
      <c r="E96" s="71">
        <f>SUM(E92:E95)</f>
        <v>245134.25899999999</v>
      </c>
      <c r="F96" s="69"/>
      <c r="G96" s="15"/>
      <c r="H96" s="17"/>
    </row>
    <row r="97" spans="1:8">
      <c r="C97" s="14"/>
      <c r="D97" s="15"/>
      <c r="E97" s="71"/>
      <c r="F97" s="69"/>
      <c r="G97" s="100"/>
      <c r="H97" s="112"/>
    </row>
    <row r="98" spans="1:8">
      <c r="C98" s="14" t="s">
        <v>41</v>
      </c>
      <c r="D98" s="15"/>
      <c r="E98" s="72">
        <f>E86+E90-E96</f>
        <v>388738.55100000009</v>
      </c>
      <c r="F98" s="15"/>
      <c r="G98" s="15"/>
      <c r="H98" s="17"/>
    </row>
    <row r="99" spans="1:8" ht="6" customHeight="1">
      <c r="C99" s="14"/>
      <c r="D99" s="15"/>
      <c r="E99" s="65"/>
      <c r="F99" s="15"/>
      <c r="G99" s="15"/>
      <c r="H99" s="17"/>
    </row>
    <row r="100" spans="1:8">
      <c r="C100" s="14" t="s">
        <v>72</v>
      </c>
      <c r="D100" s="15"/>
      <c r="E100" s="65">
        <f>E83-E92</f>
        <v>16926.13</v>
      </c>
      <c r="F100" s="15"/>
      <c r="G100" s="15"/>
      <c r="H100" s="17"/>
    </row>
    <row r="101" spans="1:8">
      <c r="C101" s="14" t="s">
        <v>73</v>
      </c>
      <c r="D101" s="15"/>
      <c r="E101" s="64">
        <f>E98-E100</f>
        <v>371812.42100000009</v>
      </c>
      <c r="G101" s="15"/>
      <c r="H101" s="17"/>
    </row>
    <row r="102" spans="1:8">
      <c r="C102" s="14"/>
      <c r="D102" s="15"/>
      <c r="E102" s="72">
        <f>SUM(E100:E101)</f>
        <v>388738.55100000009</v>
      </c>
      <c r="F102" s="97"/>
      <c r="G102" s="15"/>
      <c r="H102" s="17"/>
    </row>
    <row r="103" spans="1:8">
      <c r="C103" s="21"/>
      <c r="D103" s="22"/>
      <c r="E103" s="64"/>
      <c r="F103" s="41"/>
      <c r="G103" s="15"/>
    </row>
    <row r="104" spans="1:8">
      <c r="C104" s="15"/>
      <c r="D104" s="15"/>
      <c r="E104" s="113"/>
      <c r="F104" s="41"/>
      <c r="G104" s="15"/>
    </row>
    <row r="106" spans="1:8">
      <c r="A106" s="23">
        <v>5</v>
      </c>
      <c r="B106" s="3"/>
      <c r="C106" s="6" t="s">
        <v>53</v>
      </c>
      <c r="D106" s="44"/>
      <c r="E106" s="106">
        <f>F58</f>
        <v>40724</v>
      </c>
      <c r="F106" s="15" t="s">
        <v>89</v>
      </c>
      <c r="G106" s="15"/>
    </row>
    <row r="107" spans="1:8">
      <c r="B107" s="3"/>
      <c r="C107" s="47"/>
      <c r="D107" s="48"/>
      <c r="E107" s="16"/>
      <c r="F107" s="15"/>
      <c r="G107" s="15"/>
    </row>
    <row r="108" spans="1:8">
      <c r="B108" s="3"/>
      <c r="C108" s="14"/>
      <c r="D108" s="15"/>
      <c r="E108" s="107" t="s">
        <v>40</v>
      </c>
      <c r="F108" s="104"/>
      <c r="G108" s="13"/>
    </row>
    <row r="109" spans="1:8">
      <c r="B109" s="3"/>
      <c r="C109" s="111" t="s">
        <v>51</v>
      </c>
      <c r="D109" s="15"/>
      <c r="E109" s="108"/>
      <c r="F109" s="41"/>
      <c r="G109" s="15"/>
    </row>
    <row r="110" spans="1:8">
      <c r="B110" s="3"/>
      <c r="C110" s="105" t="s">
        <v>57</v>
      </c>
      <c r="D110" s="15"/>
      <c r="E110" s="108">
        <v>2703</v>
      </c>
      <c r="F110" s="41"/>
      <c r="G110" s="15"/>
    </row>
    <row r="111" spans="1:8">
      <c r="B111" s="3"/>
      <c r="C111" s="105" t="s">
        <v>58</v>
      </c>
      <c r="D111" s="15"/>
      <c r="E111" s="109">
        <v>817</v>
      </c>
      <c r="F111" s="41"/>
      <c r="G111" s="15"/>
    </row>
    <row r="112" spans="1:8">
      <c r="B112" s="3"/>
      <c r="C112" s="14"/>
      <c r="D112" s="15"/>
      <c r="E112" s="110">
        <f>SUM(E110:E111)</f>
        <v>3520</v>
      </c>
      <c r="F112" s="103"/>
      <c r="G112" s="15"/>
    </row>
    <row r="113" spans="1:9">
      <c r="B113" s="3"/>
      <c r="C113" s="111" t="s">
        <v>79</v>
      </c>
      <c r="D113" s="15"/>
      <c r="E113" s="108"/>
      <c r="F113" s="41"/>
      <c r="G113" s="69"/>
    </row>
    <row r="114" spans="1:9">
      <c r="B114" s="3"/>
      <c r="C114" s="105" t="s">
        <v>44</v>
      </c>
      <c r="D114" s="15"/>
      <c r="E114" s="108">
        <f>5.71+15123.28+2438</f>
        <v>17566.989999999998</v>
      </c>
      <c r="F114" s="41"/>
      <c r="G114" s="69"/>
    </row>
    <row r="115" spans="1:9">
      <c r="B115" s="3"/>
      <c r="C115" s="105" t="s">
        <v>45</v>
      </c>
      <c r="D115" s="15"/>
      <c r="E115" s="109">
        <v>615.54</v>
      </c>
      <c r="F115" s="41"/>
      <c r="G115" s="69"/>
    </row>
    <row r="116" spans="1:9">
      <c r="B116" s="3"/>
      <c r="C116" s="14"/>
      <c r="D116" s="15"/>
      <c r="E116" s="108">
        <f>SUM(E114:E115)</f>
        <v>18182.53</v>
      </c>
      <c r="F116" s="41"/>
      <c r="G116" s="69"/>
    </row>
    <row r="117" spans="1:9">
      <c r="B117" s="3"/>
      <c r="C117" s="111" t="s">
        <v>46</v>
      </c>
      <c r="D117" s="15"/>
      <c r="E117" s="108"/>
      <c r="F117" s="41"/>
      <c r="G117" s="69"/>
    </row>
    <row r="118" spans="1:9">
      <c r="B118" s="3"/>
      <c r="C118" s="105" t="s">
        <v>44</v>
      </c>
      <c r="D118" s="15"/>
      <c r="E118" s="108">
        <f>9547.26+8570.34+1619</f>
        <v>19736.599999999999</v>
      </c>
      <c r="F118" s="41"/>
      <c r="G118" s="69"/>
    </row>
    <row r="119" spans="1:9">
      <c r="B119" s="3"/>
      <c r="C119" s="105" t="s">
        <v>45</v>
      </c>
      <c r="D119" s="15"/>
      <c r="E119" s="109">
        <f>980.29+335</f>
        <v>1315.29</v>
      </c>
      <c r="F119" s="41"/>
      <c r="G119" s="69"/>
    </row>
    <row r="120" spans="1:9">
      <c r="B120" s="3"/>
      <c r="C120" s="14"/>
      <c r="D120" s="15"/>
      <c r="E120" s="108">
        <f>SUM(E118:E119)</f>
        <v>21051.89</v>
      </c>
      <c r="F120" s="41"/>
      <c r="G120" s="69"/>
    </row>
    <row r="121" spans="1:9">
      <c r="B121" s="3"/>
      <c r="C121" s="111" t="s">
        <v>47</v>
      </c>
      <c r="D121" s="15"/>
      <c r="E121" s="108"/>
      <c r="F121" s="41"/>
      <c r="G121" s="69"/>
    </row>
    <row r="122" spans="1:9">
      <c r="B122" s="3"/>
      <c r="C122" s="105" t="s">
        <v>74</v>
      </c>
      <c r="D122" s="15"/>
      <c r="E122" s="108">
        <f>E110+E114-E118</f>
        <v>533.38999999999942</v>
      </c>
      <c r="F122" s="41"/>
      <c r="G122" s="15"/>
    </row>
    <row r="123" spans="1:9">
      <c r="B123" s="3"/>
      <c r="C123" s="105" t="s">
        <v>75</v>
      </c>
      <c r="D123" s="15"/>
      <c r="E123" s="109">
        <f>E111+E115-E119</f>
        <v>117.25</v>
      </c>
      <c r="F123" s="41"/>
      <c r="G123" s="15"/>
    </row>
    <row r="124" spans="1:9">
      <c r="C124" s="21"/>
      <c r="D124" s="22"/>
      <c r="E124" s="109">
        <f>SUM(E122:E123)</f>
        <v>650.63999999999942</v>
      </c>
      <c r="F124" s="41"/>
      <c r="G124" s="15"/>
    </row>
    <row r="125" spans="1:9">
      <c r="F125" s="15"/>
      <c r="G125" s="15"/>
    </row>
    <row r="127" spans="1:9">
      <c r="A127" s="3">
        <v>6</v>
      </c>
      <c r="B127" s="3"/>
      <c r="C127" s="24" t="s">
        <v>60</v>
      </c>
      <c r="D127" s="25"/>
      <c r="E127" s="73" t="s">
        <v>61</v>
      </c>
      <c r="F127" s="73" t="s">
        <v>62</v>
      </c>
      <c r="G127" s="73" t="s">
        <v>63</v>
      </c>
      <c r="H127" s="74" t="s">
        <v>64</v>
      </c>
      <c r="I127" s="75" t="s">
        <v>65</v>
      </c>
    </row>
    <row r="128" spans="1:9">
      <c r="C128" s="120"/>
      <c r="D128" s="61"/>
      <c r="E128" s="76" t="s">
        <v>9</v>
      </c>
      <c r="F128" s="77" t="s">
        <v>10</v>
      </c>
      <c r="G128" s="77" t="s">
        <v>11</v>
      </c>
      <c r="H128" s="78" t="s">
        <v>8</v>
      </c>
      <c r="I128" s="79" t="s">
        <v>66</v>
      </c>
    </row>
    <row r="129" spans="3:11">
      <c r="C129" s="14" t="s">
        <v>59</v>
      </c>
      <c r="D129" s="15"/>
      <c r="E129" s="37">
        <v>113736</v>
      </c>
      <c r="F129" s="80">
        <v>0</v>
      </c>
      <c r="G129" s="80">
        <v>0</v>
      </c>
      <c r="H129" s="65">
        <f>E129+F129+G129</f>
        <v>113736</v>
      </c>
      <c r="I129" s="81">
        <v>378215</v>
      </c>
    </row>
    <row r="130" spans="3:11" ht="7.5" customHeight="1">
      <c r="C130" s="14"/>
      <c r="D130" s="15"/>
      <c r="E130" s="37"/>
      <c r="F130" s="80"/>
      <c r="G130" s="80"/>
      <c r="H130" s="65"/>
      <c r="I130" s="81"/>
    </row>
    <row r="131" spans="3:11">
      <c r="C131" s="14" t="s">
        <v>28</v>
      </c>
      <c r="D131" s="15"/>
      <c r="E131" s="37">
        <v>444406.05</v>
      </c>
      <c r="F131" s="80">
        <v>29946</v>
      </c>
      <c r="G131" s="80">
        <v>4830</v>
      </c>
      <c r="H131" s="65">
        <f>E131+F131+G131</f>
        <v>479182.05</v>
      </c>
      <c r="I131" s="81">
        <v>84118.95</v>
      </c>
      <c r="J131" s="97"/>
    </row>
    <row r="132" spans="3:11">
      <c r="C132" s="14" t="s">
        <v>80</v>
      </c>
      <c r="D132" s="15"/>
      <c r="E132" s="37">
        <v>8814.42</v>
      </c>
      <c r="F132" s="80"/>
      <c r="G132" s="80"/>
      <c r="H132" s="65">
        <f t="shared" ref="H132:H136" si="0">E132+F132+G132</f>
        <v>8814.42</v>
      </c>
      <c r="I132" s="81"/>
      <c r="J132" s="97"/>
    </row>
    <row r="133" spans="3:11">
      <c r="C133" s="14" t="s">
        <v>81</v>
      </c>
      <c r="D133" s="15"/>
      <c r="E133" s="37">
        <v>8822.7099999999991</v>
      </c>
      <c r="F133" s="80"/>
      <c r="G133" s="80"/>
      <c r="H133" s="65">
        <f t="shared" si="0"/>
        <v>8822.7099999999991</v>
      </c>
      <c r="I133" s="65"/>
      <c r="J133" s="97"/>
    </row>
    <row r="134" spans="3:11">
      <c r="C134" s="14" t="s">
        <v>82</v>
      </c>
      <c r="D134" s="15"/>
      <c r="E134" s="37">
        <v>57554</v>
      </c>
      <c r="F134" s="80"/>
      <c r="G134" s="80"/>
      <c r="H134" s="37">
        <f t="shared" ref="H134" si="1">E134+F134+G134</f>
        <v>57554</v>
      </c>
      <c r="I134" s="65"/>
      <c r="J134" s="97"/>
    </row>
    <row r="135" spans="3:11">
      <c r="C135" s="14" t="s">
        <v>84</v>
      </c>
      <c r="D135" s="15"/>
      <c r="E135" s="40">
        <v>100859</v>
      </c>
      <c r="F135" s="83"/>
      <c r="G135" s="83"/>
      <c r="H135" s="64">
        <f t="shared" si="0"/>
        <v>100859</v>
      </c>
      <c r="I135" s="64"/>
      <c r="J135" s="97"/>
    </row>
    <row r="136" spans="3:11">
      <c r="C136" s="14"/>
      <c r="D136" s="15"/>
      <c r="E136" s="37">
        <f>SUM(E131:E135)</f>
        <v>620456.17999999993</v>
      </c>
      <c r="F136" s="37">
        <f t="shared" ref="F136:G136" si="2">SUM(F131:F135)</f>
        <v>29946</v>
      </c>
      <c r="G136" s="37">
        <f t="shared" si="2"/>
        <v>4830</v>
      </c>
      <c r="H136" s="65">
        <f t="shared" si="0"/>
        <v>655232.17999999993</v>
      </c>
      <c r="I136" s="65">
        <f t="shared" ref="I136" si="3">SUM(I131:I135)</f>
        <v>84118.95</v>
      </c>
      <c r="J136" s="97"/>
    </row>
    <row r="137" spans="3:11">
      <c r="C137" s="14"/>
      <c r="D137" s="15"/>
      <c r="E137" s="37"/>
      <c r="F137" s="80"/>
      <c r="G137" s="80"/>
      <c r="H137" s="65"/>
      <c r="I137" s="81"/>
    </row>
    <row r="138" spans="3:11">
      <c r="C138" s="14" t="s">
        <v>25</v>
      </c>
      <c r="D138" s="15"/>
      <c r="E138" s="37">
        <f>-439355.89-113504</f>
        <v>-552859.89</v>
      </c>
      <c r="F138" s="80">
        <v>-37406.370000000003</v>
      </c>
      <c r="G138" s="80">
        <v>-6535.9</v>
      </c>
      <c r="H138" s="65">
        <f>E138+F138+G138</f>
        <v>-596802.16</v>
      </c>
      <c r="I138" s="81">
        <v>0</v>
      </c>
      <c r="J138" s="97"/>
    </row>
    <row r="139" spans="3:11">
      <c r="C139" s="14" t="s">
        <v>83</v>
      </c>
      <c r="D139" s="15"/>
      <c r="E139" s="37"/>
      <c r="F139" s="80"/>
      <c r="G139" s="80"/>
      <c r="H139" s="65">
        <f>E139+F139+G139</f>
        <v>0</v>
      </c>
      <c r="I139" s="81">
        <v>-57553.87</v>
      </c>
      <c r="J139" s="97"/>
    </row>
    <row r="140" spans="3:11" ht="13.8">
      <c r="C140" s="14" t="s">
        <v>23</v>
      </c>
      <c r="D140" s="15"/>
      <c r="E140" s="82">
        <f>-2.9-23664-1845.69-2489.53</f>
        <v>-28002.12</v>
      </c>
      <c r="F140" s="83">
        <v>-1569.66</v>
      </c>
      <c r="G140" s="83">
        <v>-422.11</v>
      </c>
      <c r="H140" s="64">
        <f>E140+F140+G140</f>
        <v>-29993.89</v>
      </c>
      <c r="I140" s="84"/>
      <c r="J140" s="97"/>
      <c r="K140" s="97"/>
    </row>
    <row r="141" spans="3:11" ht="13.8">
      <c r="C141" s="14" t="s">
        <v>26</v>
      </c>
      <c r="D141" s="15"/>
      <c r="E141" s="82">
        <f>SUM(E138:E140)</f>
        <v>-580862.01</v>
      </c>
      <c r="F141" s="82">
        <f t="shared" ref="F141:H141" si="4">SUM(F138:F140)</f>
        <v>-38976.030000000006</v>
      </c>
      <c r="G141" s="82">
        <f t="shared" si="4"/>
        <v>-6958.0099999999993</v>
      </c>
      <c r="H141" s="82">
        <f t="shared" si="4"/>
        <v>-626796.05000000005</v>
      </c>
      <c r="I141" s="86">
        <f>SUM(I138:I140)</f>
        <v>-57553.87</v>
      </c>
      <c r="J141" s="97"/>
      <c r="K141" s="101"/>
    </row>
    <row r="142" spans="3:11" ht="13.8">
      <c r="C142" s="14" t="s">
        <v>24</v>
      </c>
      <c r="D142" s="15"/>
      <c r="E142" s="82"/>
      <c r="F142" s="87"/>
      <c r="G142" s="87"/>
      <c r="H142" s="85"/>
      <c r="I142" s="88"/>
    </row>
    <row r="143" spans="3:11" ht="6.75" customHeight="1">
      <c r="C143" s="14"/>
      <c r="D143" s="15"/>
      <c r="E143" s="82"/>
      <c r="F143" s="87"/>
      <c r="G143" s="87"/>
      <c r="H143" s="85"/>
      <c r="I143" s="88"/>
    </row>
    <row r="144" spans="3:11">
      <c r="C144" s="14" t="s">
        <v>19</v>
      </c>
      <c r="D144" s="15"/>
      <c r="E144" s="37">
        <f>E136+E141</f>
        <v>39594.169999999925</v>
      </c>
      <c r="F144" s="37">
        <f t="shared" ref="F144:I144" si="5">F136+F141</f>
        <v>-9030.0300000000061</v>
      </c>
      <c r="G144" s="37">
        <f t="shared" si="5"/>
        <v>-2128.0099999999993</v>
      </c>
      <c r="H144" s="37">
        <f t="shared" si="5"/>
        <v>28436.129999999888</v>
      </c>
      <c r="I144" s="65">
        <f t="shared" si="5"/>
        <v>26565.079999999994</v>
      </c>
    </row>
    <row r="145" spans="1:10">
      <c r="C145" s="14"/>
      <c r="D145" s="15"/>
      <c r="E145" s="37"/>
      <c r="F145" s="80"/>
      <c r="G145" s="80"/>
      <c r="H145" s="65"/>
      <c r="I145" s="81"/>
    </row>
    <row r="146" spans="1:10" ht="13.8">
      <c r="C146" s="89" t="s">
        <v>85</v>
      </c>
      <c r="D146" s="15">
        <v>9</v>
      </c>
      <c r="E146" s="82">
        <f>E129+E144</f>
        <v>153330.16999999993</v>
      </c>
      <c r="F146" s="82">
        <f t="shared" ref="F146:H146" si="6">F129+F144</f>
        <v>-9030.0300000000061</v>
      </c>
      <c r="G146" s="82">
        <f t="shared" si="6"/>
        <v>-2128.0099999999993</v>
      </c>
      <c r="H146" s="82">
        <f t="shared" si="6"/>
        <v>142172.12999999989</v>
      </c>
      <c r="I146" s="85">
        <f>I129+I144</f>
        <v>404780.08</v>
      </c>
      <c r="J146" s="98"/>
    </row>
    <row r="147" spans="1:10" ht="7.5" customHeight="1">
      <c r="C147" s="14"/>
      <c r="D147" s="15"/>
      <c r="E147" s="90"/>
      <c r="F147" s="61"/>
      <c r="G147" s="61"/>
      <c r="H147" s="61"/>
      <c r="I147" s="121"/>
    </row>
    <row r="148" spans="1:10">
      <c r="C148" s="14" t="s">
        <v>35</v>
      </c>
      <c r="D148" s="15"/>
      <c r="E148" s="91">
        <f>E146/E149</f>
        <v>-2.3757303907687115</v>
      </c>
      <c r="F148" s="92">
        <f>F146/(F138/D146)</f>
        <v>2.1726318271460197</v>
      </c>
      <c r="G148" s="93">
        <f>G146/(G138/D146)</f>
        <v>2.9302911611254752</v>
      </c>
      <c r="H148" s="91">
        <f>H146/H149</f>
        <v>-2.0414123062836769</v>
      </c>
      <c r="I148" s="121"/>
    </row>
    <row r="149" spans="1:10">
      <c r="C149" s="14" t="s">
        <v>36</v>
      </c>
      <c r="D149" s="15"/>
      <c r="E149" s="40">
        <f>E141/D146</f>
        <v>-64540.223333333335</v>
      </c>
      <c r="F149" s="40">
        <f>F141/D146</f>
        <v>-4330.670000000001</v>
      </c>
      <c r="G149" s="40">
        <f>G141/D146</f>
        <v>-773.11222222222216</v>
      </c>
      <c r="H149" s="99">
        <f>H141/D146</f>
        <v>-69644.005555555559</v>
      </c>
      <c r="I149" s="121"/>
    </row>
    <row r="150" spans="1:10" ht="3.75" customHeight="1">
      <c r="C150" s="14"/>
      <c r="D150" s="15"/>
      <c r="E150" s="61"/>
      <c r="F150" s="61"/>
      <c r="G150" s="61"/>
      <c r="H150" s="61"/>
      <c r="I150" s="121"/>
    </row>
    <row r="151" spans="1:10" s="15" customFormat="1">
      <c r="A151" s="13"/>
      <c r="B151" s="13"/>
      <c r="C151" s="14" t="s">
        <v>22</v>
      </c>
      <c r="E151" s="90"/>
      <c r="F151" s="119"/>
      <c r="G151" s="116"/>
      <c r="H151" s="115"/>
      <c r="I151" s="121"/>
    </row>
    <row r="152" spans="1:10" s="15" customFormat="1">
      <c r="A152" s="13"/>
      <c r="B152" s="13"/>
      <c r="C152" s="14" t="s">
        <v>43</v>
      </c>
      <c r="E152" s="72">
        <f>H146</f>
        <v>142172.12999999989</v>
      </c>
      <c r="F152" s="113"/>
      <c r="G152" s="114"/>
      <c r="H152" s="115"/>
      <c r="I152" s="121"/>
    </row>
    <row r="153" spans="1:10" s="15" customFormat="1">
      <c r="A153" s="13"/>
      <c r="B153" s="13"/>
      <c r="C153" s="14" t="s">
        <v>67</v>
      </c>
      <c r="E153" s="72">
        <f>I146</f>
        <v>404780.08</v>
      </c>
      <c r="F153" s="113"/>
      <c r="G153" s="114"/>
      <c r="H153" s="115"/>
      <c r="I153" s="121"/>
    </row>
    <row r="154" spans="1:10" s="15" customFormat="1" ht="4.5" customHeight="1">
      <c r="A154" s="13"/>
      <c r="B154" s="13"/>
      <c r="C154" s="14"/>
      <c r="E154" s="37"/>
      <c r="F154" s="113"/>
      <c r="G154" s="114"/>
      <c r="H154" s="115"/>
      <c r="I154" s="121"/>
    </row>
    <row r="155" spans="1:10" s="15" customFormat="1" ht="14.25" customHeight="1">
      <c r="A155" s="13"/>
      <c r="B155" s="13"/>
      <c r="C155" s="14" t="s">
        <v>42</v>
      </c>
      <c r="E155" s="94">
        <v>5131.8900000000003</v>
      </c>
      <c r="F155" s="113"/>
      <c r="G155" s="116"/>
      <c r="H155" s="115"/>
      <c r="I155" s="121"/>
    </row>
    <row r="156" spans="1:10" s="15" customFormat="1" ht="13.8">
      <c r="A156" s="13"/>
      <c r="B156" s="13"/>
      <c r="C156" s="21" t="s">
        <v>20</v>
      </c>
      <c r="D156" s="22"/>
      <c r="E156" s="94">
        <f>E152+E153+E155</f>
        <v>552084.1</v>
      </c>
      <c r="F156" s="117" t="s">
        <v>86</v>
      </c>
      <c r="G156" s="117"/>
      <c r="H156" s="118"/>
      <c r="I156" s="122"/>
    </row>
    <row r="157" spans="1:10" s="15" customFormat="1" ht="13.8">
      <c r="A157" s="13"/>
      <c r="B157" s="13"/>
      <c r="E157" s="95"/>
      <c r="F157" s="41"/>
      <c r="H157" s="17"/>
    </row>
    <row r="158" spans="1:10">
      <c r="A158" s="3">
        <v>7</v>
      </c>
      <c r="B158" s="3"/>
      <c r="C158" s="2" t="s">
        <v>21</v>
      </c>
    </row>
    <row r="159" spans="1:10">
      <c r="A159" s="3"/>
      <c r="B159" s="3"/>
      <c r="C159" s="2"/>
    </row>
    <row r="160" spans="1:10" customFormat="1" ht="13.2">
      <c r="B160" s="23"/>
      <c r="C160" s="18"/>
    </row>
    <row r="161" spans="1:3" customFormat="1" ht="13.2">
      <c r="B161" s="23" t="s">
        <v>111</v>
      </c>
      <c r="C161" s="18" t="s">
        <v>107</v>
      </c>
    </row>
    <row r="162" spans="1:3" customFormat="1" ht="13.2">
      <c r="B162" s="23"/>
      <c r="C162" s="18" t="s">
        <v>108</v>
      </c>
    </row>
    <row r="163" spans="1:3" customFormat="1" ht="13.2">
      <c r="B163" s="23"/>
      <c r="C163" s="18" t="s">
        <v>105</v>
      </c>
    </row>
    <row r="164" spans="1:3" customFormat="1" ht="13.2">
      <c r="B164" s="23"/>
      <c r="C164" s="18" t="s">
        <v>106</v>
      </c>
    </row>
    <row r="165" spans="1:3" customFormat="1" ht="13.2">
      <c r="B165" s="23"/>
      <c r="C165" s="18"/>
    </row>
    <row r="166" spans="1:3" customFormat="1" ht="13.2">
      <c r="B166" s="23" t="s">
        <v>111</v>
      </c>
      <c r="C166" s="18" t="s">
        <v>87</v>
      </c>
    </row>
    <row r="167" spans="1:3" customFormat="1" ht="13.2">
      <c r="B167" s="23"/>
      <c r="C167" s="18"/>
    </row>
    <row r="168" spans="1:3">
      <c r="A168" s="3">
        <v>8</v>
      </c>
      <c r="C168" s="9" t="s">
        <v>109</v>
      </c>
    </row>
    <row r="169" spans="1:3">
      <c r="C169" s="102"/>
    </row>
    <row r="170" spans="1:3">
      <c r="B170" s="23" t="s">
        <v>111</v>
      </c>
      <c r="C170" s="102" t="s">
        <v>110</v>
      </c>
    </row>
    <row r="171" spans="1:3">
      <c r="B171" s="23" t="s">
        <v>111</v>
      </c>
      <c r="C171" s="102" t="s">
        <v>77</v>
      </c>
    </row>
    <row r="172" spans="1:3">
      <c r="C172" s="96"/>
    </row>
    <row r="173" spans="1:3">
      <c r="C173" s="96"/>
    </row>
    <row r="174" spans="1:3">
      <c r="C174" s="96"/>
    </row>
    <row r="175" spans="1:3">
      <c r="C175" s="96"/>
    </row>
    <row r="176" spans="1:3">
      <c r="C176" s="96"/>
    </row>
    <row r="177" spans="3:3">
      <c r="C177" s="96"/>
    </row>
    <row r="178" spans="3:3">
      <c r="C178" s="96"/>
    </row>
    <row r="179" spans="3:3">
      <c r="C179" s="96"/>
    </row>
    <row r="180" spans="3:3">
      <c r="C180" s="96"/>
    </row>
    <row r="181" spans="3:3">
      <c r="C181" s="96"/>
    </row>
    <row r="182" spans="3:3">
      <c r="C182" s="96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5" max="16383" man="1"/>
    <brk id="104" max="16383" man="1"/>
    <brk id="1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Bus Mgr report</vt:lpstr>
      <vt:lpstr>Sheet2</vt:lpstr>
      <vt:lpstr>Sheet3</vt:lpstr>
      <vt:lpstr>'Bus Mgr report'!Print_Area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2011-07-19T18:43:05Z</cp:lastPrinted>
  <dcterms:created xsi:type="dcterms:W3CDTF">2001-08-13T15:36:03Z</dcterms:created>
  <dcterms:modified xsi:type="dcterms:W3CDTF">2011-07-19T18:43:49Z</dcterms:modified>
</cp:coreProperties>
</file>