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8472" windowHeight="5892"/>
  </bookViews>
  <sheets>
    <sheet name="10-11 CAEP actual- ESTIMATED" sheetId="4" r:id="rId1"/>
    <sheet name="Sheet2" sheetId="2" r:id="rId2"/>
    <sheet name="Sheet3" sheetId="3" r:id="rId3"/>
  </sheets>
  <definedNames>
    <definedName name="_xlnm.Print_Area" localSheetId="0">'10-11 CAEP actual- ESTIMATED'!$A$1:$H$45</definedName>
    <definedName name="_xlnm.Print_Titles" localSheetId="0">'10-11 CAEP actual- ESTIMATED'!$A:$E</definedName>
  </definedNames>
  <calcPr calcId="125725"/>
</workbook>
</file>

<file path=xl/calcChain.xml><?xml version="1.0" encoding="utf-8"?>
<calcChain xmlns="http://schemas.openxmlformats.org/spreadsheetml/2006/main">
  <c r="E5" i="4"/>
  <c r="E6"/>
  <c r="E7"/>
  <c r="E8"/>
  <c r="E9"/>
  <c r="E10"/>
  <c r="E11"/>
  <c r="E12"/>
  <c r="E13"/>
  <c r="E14"/>
  <c r="E4"/>
  <c r="O38"/>
  <c r="N17"/>
  <c r="N32" s="1"/>
  <c r="N36" s="1"/>
  <c r="N38"/>
  <c r="M38"/>
  <c r="M17"/>
  <c r="M32" s="1"/>
  <c r="M36" s="1"/>
  <c r="L38"/>
  <c r="L17"/>
  <c r="L32" s="1"/>
  <c r="L36" s="1"/>
  <c r="E43"/>
  <c r="B43"/>
  <c r="O39"/>
  <c r="K39"/>
  <c r="J39"/>
  <c r="I39"/>
  <c r="H39"/>
  <c r="F39"/>
  <c r="B39"/>
  <c r="K38"/>
  <c r="J38"/>
  <c r="I38"/>
  <c r="H38"/>
  <c r="G38"/>
  <c r="F38"/>
  <c r="B38"/>
  <c r="E33"/>
  <c r="C5" s="1"/>
  <c r="B32"/>
  <c r="B36"/>
  <c r="B25"/>
  <c r="B28" s="1"/>
  <c r="K17"/>
  <c r="K32" s="1"/>
  <c r="K36" s="1"/>
  <c r="K40" s="1"/>
  <c r="J17"/>
  <c r="J32" s="1"/>
  <c r="J36" s="1"/>
  <c r="I17"/>
  <c r="I32" s="1"/>
  <c r="I36" s="1"/>
  <c r="I40" s="1"/>
  <c r="H17"/>
  <c r="H32" s="1"/>
  <c r="H36" s="1"/>
  <c r="G17"/>
  <c r="G32" s="1"/>
  <c r="G36" s="1"/>
  <c r="G40" s="1"/>
  <c r="F17"/>
  <c r="F32" s="1"/>
  <c r="F36" s="1"/>
  <c r="E15"/>
  <c r="D23"/>
  <c r="E23" s="1"/>
  <c r="O17"/>
  <c r="O32" s="1"/>
  <c r="O36" s="1"/>
  <c r="C8" l="1"/>
  <c r="E34"/>
  <c r="L40"/>
  <c r="D13"/>
  <c r="M40"/>
  <c r="D5"/>
  <c r="B40"/>
  <c r="B44" s="1"/>
  <c r="B45" s="1"/>
  <c r="D11"/>
  <c r="D14"/>
  <c r="D12"/>
  <c r="D15"/>
  <c r="C9"/>
  <c r="F40"/>
  <c r="H40"/>
  <c r="J40"/>
  <c r="E20"/>
  <c r="E38" s="1"/>
  <c r="N40"/>
  <c r="O40"/>
  <c r="C12"/>
  <c r="D7"/>
  <c r="C11"/>
  <c r="D10"/>
  <c r="D6"/>
  <c r="C15"/>
  <c r="D8"/>
  <c r="C4"/>
  <c r="D4"/>
  <c r="E17"/>
  <c r="E32" s="1"/>
  <c r="E36" s="1"/>
  <c r="C6"/>
  <c r="D9"/>
  <c r="C10"/>
  <c r="E39"/>
  <c r="C13"/>
  <c r="C7"/>
  <c r="C14"/>
  <c r="D17" l="1"/>
  <c r="E40"/>
  <c r="C20" s="1"/>
  <c r="C38" s="1"/>
  <c r="C17"/>
  <c r="C32" s="1"/>
  <c r="C36" s="1"/>
  <c r="E44" l="1"/>
  <c r="E45" s="1"/>
  <c r="E22"/>
  <c r="E25" s="1"/>
  <c r="E28" s="1"/>
  <c r="C25"/>
  <c r="C28" s="1"/>
  <c r="C40"/>
  <c r="E26" l="1"/>
</calcChain>
</file>

<file path=xl/sharedStrings.xml><?xml version="1.0" encoding="utf-8"?>
<sst xmlns="http://schemas.openxmlformats.org/spreadsheetml/2006/main" count="46" uniqueCount="43">
  <si>
    <t xml:space="preserve">District Invoices </t>
  </si>
  <si>
    <t>Nov</t>
  </si>
  <si>
    <t>Dec</t>
  </si>
  <si>
    <t xml:space="preserve">Jan </t>
  </si>
  <si>
    <t>Feb</t>
  </si>
  <si>
    <t>Mar</t>
  </si>
  <si>
    <t>Apr</t>
  </si>
  <si>
    <t>May</t>
  </si>
  <si>
    <t>Fairview</t>
  </si>
  <si>
    <t>Ft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</si>
  <si>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</si>
  <si>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</si>
  <si>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</si>
  <si>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</si>
  <si>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</si>
  <si>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</si>
  <si>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</si>
  <si>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Union City</t>
  </si>
  <si>
    <t>Wattsburg</t>
  </si>
  <si>
    <t>10-1442-100/200</t>
  </si>
  <si>
    <t>10-1442-580/610</t>
  </si>
  <si>
    <t>10-1442-329-SARCC</t>
  </si>
  <si>
    <t xml:space="preserve">     Total 1442</t>
  </si>
  <si>
    <t>Revenue less Expense</t>
  </si>
  <si>
    <t xml:space="preserve">     Total Revenue</t>
  </si>
  <si>
    <t>Days</t>
  </si>
  <si>
    <t># students-average</t>
  </si>
  <si>
    <t>per day rate</t>
  </si>
  <si>
    <t>Oct</t>
  </si>
  <si>
    <t>CAEP -  Summary</t>
  </si>
  <si>
    <t>Revenue from Districts</t>
  </si>
  <si>
    <t>Aug/Sept</t>
  </si>
  <si>
    <t>=180*65*$65</t>
  </si>
  <si>
    <t>=180*65*$57</t>
  </si>
  <si>
    <t>Revenue per student</t>
  </si>
  <si>
    <t>SARCC per student</t>
  </si>
  <si>
    <t>Amount for local costs</t>
  </si>
  <si>
    <t>June</t>
  </si>
  <si>
    <t>2011-12 Estimate</t>
  </si>
  <si>
    <t xml:space="preserve">2011-12 avg # </t>
  </si>
  <si>
    <t>Actual              2011-12  YTD</t>
  </si>
  <si>
    <t>Corry</t>
  </si>
  <si>
    <t>2011-12 Budget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</si>
</sst>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6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Calibri"/>
      <family val="2"/>
    </font>
    <font>
      <b/>
      <sz val="9"/>
      <color indexed="17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43" fontId="4" fillId="0" borderId="0" xfId="1" applyFont="1"/>
    <xf numFmtId="43" fontId="3" fillId="0" borderId="0" xfId="1" applyFont="1"/>
    <xf numFmtId="0" fontId="3" fillId="0" borderId="0" xfId="0" applyFont="1" applyAlignment="1">
      <alignment horizontal="center"/>
    </xf>
    <xf numFmtId="43" fontId="4" fillId="2" borderId="1" xfId="1" applyFont="1" applyFill="1" applyBorder="1" applyAlignment="1">
      <alignment horizontal="center" wrapText="1"/>
    </xf>
    <xf numFmtId="43" fontId="4" fillId="3" borderId="1" xfId="1" applyFont="1" applyFill="1" applyBorder="1" applyAlignment="1">
      <alignment horizontal="center" wrapText="1"/>
    </xf>
    <xf numFmtId="43" fontId="3" fillId="4" borderId="1" xfId="1" applyFont="1" applyFill="1" applyBorder="1" applyAlignment="1">
      <alignment horizontal="center" wrapText="1"/>
    </xf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5" fillId="0" borderId="0" xfId="0" applyFont="1"/>
    <xf numFmtId="43" fontId="4" fillId="2" borderId="4" xfId="1" applyFont="1" applyFill="1" applyBorder="1"/>
    <xf numFmtId="43" fontId="4" fillId="3" borderId="4" xfId="1" applyFont="1" applyFill="1" applyBorder="1"/>
    <xf numFmtId="43" fontId="4" fillId="4" borderId="4" xfId="1" applyFont="1" applyFill="1" applyBorder="1"/>
    <xf numFmtId="43" fontId="5" fillId="4" borderId="4" xfId="1" applyFont="1" applyFill="1" applyBorder="1"/>
    <xf numFmtId="43" fontId="5" fillId="0" borderId="0" xfId="1" applyFont="1"/>
    <xf numFmtId="165" fontId="5" fillId="0" borderId="0" xfId="2" applyNumberFormat="1" applyFont="1"/>
    <xf numFmtId="165" fontId="4" fillId="3" borderId="4" xfId="2" applyNumberFormat="1" applyFont="1" applyFill="1" applyBorder="1"/>
    <xf numFmtId="164" fontId="5" fillId="4" borderId="4" xfId="1" applyNumberFormat="1" applyFont="1" applyFill="1" applyBorder="1"/>
    <xf numFmtId="165" fontId="4" fillId="2" borderId="4" xfId="2" applyNumberFormat="1" applyFont="1" applyFill="1" applyBorder="1"/>
    <xf numFmtId="165" fontId="4" fillId="2" borderId="5" xfId="2" applyNumberFormat="1" applyFont="1" applyFill="1" applyBorder="1"/>
    <xf numFmtId="165" fontId="4" fillId="3" borderId="5" xfId="2" applyNumberFormat="1" applyFont="1" applyFill="1" applyBorder="1"/>
    <xf numFmtId="165" fontId="5" fillId="0" borderId="3" xfId="2" applyNumberFormat="1" applyFont="1" applyBorder="1"/>
    <xf numFmtId="165" fontId="4" fillId="4" borderId="4" xfId="2" applyNumberFormat="1" applyFont="1" applyFill="1" applyBorder="1"/>
    <xf numFmtId="9" fontId="5" fillId="4" borderId="4" xfId="3" applyFont="1" applyFill="1" applyBorder="1"/>
    <xf numFmtId="164" fontId="5" fillId="0" borderId="0" xfId="1" applyNumberFormat="1" applyFont="1"/>
    <xf numFmtId="164" fontId="5" fillId="2" borderId="4" xfId="1" applyNumberFormat="1" applyFont="1" applyFill="1" applyBorder="1"/>
    <xf numFmtId="164" fontId="5" fillId="3" borderId="4" xfId="1" applyNumberFormat="1" applyFont="1" applyFill="1" applyBorder="1"/>
    <xf numFmtId="0" fontId="3" fillId="0" borderId="6" xfId="0" applyFont="1" applyBorder="1"/>
    <xf numFmtId="0" fontId="3" fillId="0" borderId="2" xfId="0" applyFont="1" applyBorder="1"/>
    <xf numFmtId="43" fontId="4" fillId="2" borderId="5" xfId="1" applyFont="1" applyFill="1" applyBorder="1"/>
    <xf numFmtId="43" fontId="4" fillId="3" borderId="5" xfId="1" applyFont="1" applyFill="1" applyBorder="1"/>
    <xf numFmtId="43" fontId="4" fillId="4" borderId="5" xfId="1" applyFont="1" applyFill="1" applyBorder="1"/>
    <xf numFmtId="9" fontId="3" fillId="4" borderId="5" xfId="3" applyFont="1" applyFill="1" applyBorder="1"/>
    <xf numFmtId="165" fontId="3" fillId="0" borderId="0" xfId="2" applyNumberFormat="1" applyFont="1"/>
    <xf numFmtId="164" fontId="5" fillId="0" borderId="0" xfId="1" applyNumberFormat="1" applyFont="1" applyAlignment="1">
      <alignment horizontal="right"/>
    </xf>
    <xf numFmtId="164" fontId="4" fillId="2" borderId="4" xfId="1" applyNumberFormat="1" applyFont="1" applyFill="1" applyBorder="1"/>
    <xf numFmtId="164" fontId="4" fillId="3" borderId="4" xfId="1" applyNumberFormat="1" applyFont="1" applyFill="1" applyBorder="1"/>
    <xf numFmtId="164" fontId="4" fillId="4" borderId="4" xfId="1" applyNumberFormat="1" applyFont="1" applyFill="1" applyBorder="1"/>
    <xf numFmtId="0" fontId="5" fillId="0" borderId="0" xfId="0" applyFont="1" applyAlignment="1">
      <alignment horizontal="right"/>
    </xf>
    <xf numFmtId="165" fontId="5" fillId="4" borderId="4" xfId="2" applyNumberFormat="1" applyFont="1" applyFill="1" applyBorder="1"/>
    <xf numFmtId="43" fontId="5" fillId="4" borderId="5" xfId="1" applyFont="1" applyFill="1" applyBorder="1"/>
    <xf numFmtId="165" fontId="5" fillId="4" borderId="5" xfId="2" applyNumberFormat="1" applyFont="1" applyFill="1" applyBorder="1"/>
    <xf numFmtId="165" fontId="3" fillId="4" borderId="4" xfId="2" applyNumberFormat="1" applyFont="1" applyFill="1" applyBorder="1"/>
    <xf numFmtId="9" fontId="4" fillId="4" borderId="4" xfId="3" applyFont="1" applyFill="1" applyBorder="1"/>
    <xf numFmtId="44" fontId="4" fillId="2" borderId="4" xfId="2" applyFont="1" applyFill="1" applyBorder="1"/>
    <xf numFmtId="44" fontId="4" fillId="3" borderId="4" xfId="2" applyFont="1" applyFill="1" applyBorder="1"/>
    <xf numFmtId="44" fontId="4" fillId="4" borderId="4" xfId="2" applyFont="1" applyFill="1" applyBorder="1"/>
    <xf numFmtId="44" fontId="5" fillId="4" borderId="4" xfId="2" applyFont="1" applyFill="1" applyBorder="1"/>
    <xf numFmtId="165" fontId="4" fillId="2" borderId="7" xfId="2" applyNumberFormat="1" applyFont="1" applyFill="1" applyBorder="1"/>
    <xf numFmtId="165" fontId="4" fillId="4" borderId="7" xfId="2" applyNumberFormat="1" applyFont="1" applyFill="1" applyBorder="1"/>
    <xf numFmtId="165" fontId="5" fillId="0" borderId="0" xfId="2" applyNumberFormat="1" applyFont="1" applyBorder="1"/>
    <xf numFmtId="164" fontId="5" fillId="0" borderId="0" xfId="1" quotePrefix="1" applyNumberFormat="1" applyFont="1" applyAlignment="1">
      <alignment horizontal="center"/>
    </xf>
    <xf numFmtId="165" fontId="5" fillId="0" borderId="0" xfId="2" quotePrefix="1" applyNumberFormat="1" applyFont="1" applyAlignment="1">
      <alignment horizontal="center"/>
    </xf>
    <xf numFmtId="9" fontId="4" fillId="4" borderId="5" xfId="3" applyFont="1" applyFill="1" applyBorder="1"/>
    <xf numFmtId="165" fontId="5" fillId="4" borderId="7" xfId="2" applyNumberFormat="1" applyFont="1" applyFill="1" applyBorder="1"/>
    <xf numFmtId="165" fontId="3" fillId="0" borderId="3" xfId="2" applyNumberFormat="1" applyFont="1" applyBorder="1" applyAlignment="1">
      <alignment horizontal="center"/>
    </xf>
    <xf numFmtId="44" fontId="5" fillId="0" borderId="0" xfId="2" applyNumberFormat="1" applyFont="1" applyBorder="1"/>
    <xf numFmtId="164" fontId="5" fillId="4" borderId="5" xfId="1" applyNumberFormat="1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workbookViewId="0">
      <pane ySplit="1044" topLeftCell="A19" activePane="bottomLeft"/>
      <selection activeCell="D2" sqref="D2"/>
      <selection pane="bottomLeft" activeCell="H45" sqref="A1:H45"/>
    </sheetView>
  </sheetViews>
  <sheetFormatPr defaultColWidth="9.109375" defaultRowHeight="12"/>
  <cols>
    <col min="1" max="1" width="16" style="10" customWidth="1"/>
    <col min="2" max="3" width="10.5546875" style="2" customWidth="1"/>
    <col min="4" max="4" width="6.5546875" style="2" customWidth="1"/>
    <col min="5" max="5" width="10.5546875" style="15" customWidth="1"/>
    <col min="6" max="6" width="9.33203125" style="15" customWidth="1"/>
    <col min="7" max="7" width="9.109375" style="15" customWidth="1"/>
    <col min="8" max="8" width="9.33203125" style="15" customWidth="1"/>
    <col min="9" max="9" width="9.21875" style="15" customWidth="1"/>
    <col min="10" max="10" width="8.5546875" style="16" customWidth="1"/>
    <col min="11" max="11" width="9" style="15" customWidth="1"/>
    <col min="12" max="12" width="9.109375" style="15" customWidth="1"/>
    <col min="13" max="13" width="8.5546875" style="15" customWidth="1"/>
    <col min="14" max="14" width="9" style="15" customWidth="1"/>
    <col min="15" max="15" width="8.21875" style="15" customWidth="1"/>
    <col min="16" max="16384" width="9.109375" style="10"/>
  </cols>
  <sheetData>
    <row r="1" spans="1:15" s="1" customFormat="1">
      <c r="A1" s="1" t="s">
        <v>29</v>
      </c>
      <c r="B1" s="2"/>
      <c r="C1" s="2"/>
      <c r="D1" s="2"/>
      <c r="E1" s="3"/>
      <c r="F1" s="3"/>
      <c r="G1" s="3"/>
      <c r="H1" s="3"/>
      <c r="I1" s="3"/>
      <c r="J1" s="34"/>
      <c r="K1" s="3"/>
      <c r="L1" s="3"/>
      <c r="M1" s="3"/>
      <c r="N1" s="3"/>
      <c r="O1" s="3"/>
    </row>
    <row r="2" spans="1:15" s="4" customFormat="1" ht="24">
      <c r="A2" s="4" t="s">
        <v>0</v>
      </c>
      <c r="B2" s="5" t="s">
        <v>42</v>
      </c>
      <c r="C2" s="6" t="s">
        <v>38</v>
      </c>
      <c r="D2" s="7" t="s">
        <v>39</v>
      </c>
      <c r="E2" s="7" t="s">
        <v>40</v>
      </c>
      <c r="F2" s="8" t="s">
        <v>31</v>
      </c>
      <c r="G2" s="9" t="s">
        <v>28</v>
      </c>
      <c r="H2" s="9" t="s">
        <v>1</v>
      </c>
      <c r="I2" s="9" t="s">
        <v>2</v>
      </c>
      <c r="J2" s="56" t="s">
        <v>3</v>
      </c>
      <c r="K2" s="9" t="s">
        <v>4</v>
      </c>
      <c r="L2" s="9" t="s">
        <v>5</v>
      </c>
      <c r="M2" s="9" t="s">
        <v>6</v>
      </c>
      <c r="N2" s="9" t="s">
        <v>7</v>
      </c>
      <c r="O2" s="9" t="s">
        <v>37</v>
      </c>
    </row>
    <row r="3" spans="1:15">
      <c r="B3" s="11"/>
      <c r="C3" s="12"/>
      <c r="D3" s="13"/>
      <c r="E3" s="14"/>
    </row>
    <row r="4" spans="1:15">
      <c r="A4" s="16" t="s">
        <v>41</v>
      </c>
      <c r="B4" s="11"/>
      <c r="C4" s="17">
        <f>E4/E33*180</f>
        <v>9812.9032258064508</v>
      </c>
      <c r="D4" s="18">
        <f>E4/E33/E35</f>
        <v>0.83870967741935487</v>
      </c>
      <c r="E4" s="40">
        <f>SUM(F4:O4)</f>
        <v>3380</v>
      </c>
      <c r="F4" s="16">
        <v>845</v>
      </c>
      <c r="G4" s="16">
        <v>1300</v>
      </c>
      <c r="H4" s="16">
        <v>1235</v>
      </c>
      <c r="I4" s="16"/>
      <c r="K4" s="16"/>
      <c r="L4" s="16"/>
      <c r="M4" s="16"/>
      <c r="N4" s="16"/>
      <c r="O4" s="51"/>
    </row>
    <row r="5" spans="1:15" s="16" customFormat="1">
      <c r="A5" s="16" t="s">
        <v>8</v>
      </c>
      <c r="B5" s="19"/>
      <c r="C5" s="17">
        <f>E5/E33*180</f>
        <v>5661.2903225806458</v>
      </c>
      <c r="D5" s="18">
        <f>E5/E33/E35</f>
        <v>0.4838709677419355</v>
      </c>
      <c r="E5" s="40">
        <f t="shared" ref="E5:E14" si="0">SUM(F5:O5)</f>
        <v>1950</v>
      </c>
      <c r="F5" s="16">
        <v>0</v>
      </c>
      <c r="H5" s="16">
        <v>1950</v>
      </c>
      <c r="O5" s="51"/>
    </row>
    <row r="6" spans="1:15" s="16" customFormat="1">
      <c r="A6" s="16" t="s">
        <v>9</v>
      </c>
      <c r="B6" s="19"/>
      <c r="C6" s="17">
        <f>E6/E33*180</f>
        <v>52838.709677419356</v>
      </c>
      <c r="D6" s="18">
        <f>E6/E33/E35</f>
        <v>4.5161290322580649</v>
      </c>
      <c r="E6" s="40">
        <f t="shared" si="0"/>
        <v>18200</v>
      </c>
      <c r="F6" s="16">
        <v>5980</v>
      </c>
      <c r="G6" s="16">
        <v>5980</v>
      </c>
      <c r="H6" s="16">
        <v>6240</v>
      </c>
      <c r="O6" s="51"/>
    </row>
    <row r="7" spans="1:15" s="16" customFormat="1">
      <c r="A7" s="16" t="s">
        <v>10</v>
      </c>
      <c r="B7" s="19"/>
      <c r="C7" s="17">
        <f>E7/E33*180</f>
        <v>26796.774193548386</v>
      </c>
      <c r="D7" s="18">
        <f>E7/E33/E35</f>
        <v>2.2903225806451615</v>
      </c>
      <c r="E7" s="40">
        <f t="shared" si="0"/>
        <v>9230</v>
      </c>
      <c r="F7" s="16">
        <v>2990</v>
      </c>
      <c r="G7" s="16">
        <v>3770</v>
      </c>
      <c r="H7" s="16">
        <v>2470</v>
      </c>
      <c r="O7" s="51"/>
    </row>
    <row r="8" spans="1:15" s="16" customFormat="1">
      <c r="A8" s="16" t="s">
        <v>11</v>
      </c>
      <c r="B8" s="19"/>
      <c r="C8" s="17">
        <f>E8/E33*180</f>
        <v>67180.645161290333</v>
      </c>
      <c r="D8" s="18">
        <f>E8/E33/E35</f>
        <v>5.741935483870968</v>
      </c>
      <c r="E8" s="40">
        <f t="shared" si="0"/>
        <v>23140</v>
      </c>
      <c r="F8" s="16">
        <v>8320</v>
      </c>
      <c r="G8" s="16">
        <v>6175</v>
      </c>
      <c r="H8" s="16">
        <v>8645</v>
      </c>
      <c r="O8" s="51"/>
    </row>
    <row r="9" spans="1:15" s="16" customFormat="1">
      <c r="A9" s="16" t="s">
        <v>12</v>
      </c>
      <c r="B9" s="19"/>
      <c r="C9" s="17">
        <f>E9/E33*180</f>
        <v>33779.032258064515</v>
      </c>
      <c r="D9" s="18">
        <f>E9/E33/E35</f>
        <v>2.8870967741935485</v>
      </c>
      <c r="E9" s="40">
        <f t="shared" si="0"/>
        <v>11635</v>
      </c>
      <c r="F9" s="16">
        <v>4160</v>
      </c>
      <c r="G9" s="16">
        <v>3900</v>
      </c>
      <c r="H9" s="16">
        <v>3575</v>
      </c>
      <c r="O9" s="51"/>
    </row>
    <row r="10" spans="1:15" s="16" customFormat="1">
      <c r="A10" s="16" t="s">
        <v>13</v>
      </c>
      <c r="B10" s="19"/>
      <c r="C10" s="17">
        <f>E10/E33*180</f>
        <v>10001.612903225807</v>
      </c>
      <c r="D10" s="18">
        <f>E10/E33/E35</f>
        <v>0.85483870967741937</v>
      </c>
      <c r="E10" s="40">
        <f t="shared" si="0"/>
        <v>3445</v>
      </c>
      <c r="F10" s="16">
        <v>1495</v>
      </c>
      <c r="G10" s="16">
        <v>1300</v>
      </c>
      <c r="H10" s="16">
        <v>650</v>
      </c>
      <c r="O10" s="51"/>
    </row>
    <row r="11" spans="1:15" s="16" customFormat="1">
      <c r="A11" s="16" t="s">
        <v>14</v>
      </c>
      <c r="B11" s="19"/>
      <c r="C11" s="17">
        <f>E11/E33*180</f>
        <v>70011.290322580637</v>
      </c>
      <c r="D11" s="18">
        <f>E11/E33/E35</f>
        <v>5.9838709677419351</v>
      </c>
      <c r="E11" s="40">
        <f t="shared" si="0"/>
        <v>24115</v>
      </c>
      <c r="F11" s="16">
        <v>10790</v>
      </c>
      <c r="G11" s="16">
        <v>6500</v>
      </c>
      <c r="H11" s="16">
        <v>6825</v>
      </c>
      <c r="O11" s="51"/>
    </row>
    <row r="12" spans="1:15" s="16" customFormat="1">
      <c r="A12" s="16" t="s">
        <v>15</v>
      </c>
      <c r="B12" s="19"/>
      <c r="C12" s="17">
        <f>E12/E33*180</f>
        <v>79446.774193548394</v>
      </c>
      <c r="D12" s="18">
        <f>E12/E33/E35</f>
        <v>6.790322580645161</v>
      </c>
      <c r="E12" s="40">
        <f t="shared" si="0"/>
        <v>27365</v>
      </c>
      <c r="F12" s="16">
        <v>10790</v>
      </c>
      <c r="G12" s="16">
        <v>8645</v>
      </c>
      <c r="H12" s="16">
        <v>7930</v>
      </c>
      <c r="O12" s="51"/>
    </row>
    <row r="13" spans="1:15" s="16" customFormat="1">
      <c r="A13" s="16" t="s">
        <v>16</v>
      </c>
      <c r="B13" s="19"/>
      <c r="C13" s="17">
        <f>E13/E33*180</f>
        <v>0</v>
      </c>
      <c r="D13" s="18">
        <f>E13/E33/E35</f>
        <v>0</v>
      </c>
      <c r="E13" s="40">
        <f t="shared" si="0"/>
        <v>0</v>
      </c>
      <c r="F13" s="16">
        <v>0</v>
      </c>
      <c r="H13" s="16">
        <v>0</v>
      </c>
      <c r="O13" s="51"/>
    </row>
    <row r="14" spans="1:15" s="16" customFormat="1">
      <c r="A14" s="16" t="s">
        <v>17</v>
      </c>
      <c r="B14" s="19"/>
      <c r="C14" s="17">
        <f>E14/E33*180</f>
        <v>47743.548387096773</v>
      </c>
      <c r="D14" s="18">
        <f>E14/E33/E35</f>
        <v>4.080645161290323</v>
      </c>
      <c r="E14" s="40">
        <f t="shared" si="0"/>
        <v>16445</v>
      </c>
      <c r="F14" s="16">
        <v>4485</v>
      </c>
      <c r="G14" s="16">
        <v>4615</v>
      </c>
      <c r="H14" s="16">
        <v>7345</v>
      </c>
      <c r="O14" s="51"/>
    </row>
    <row r="15" spans="1:15" s="16" customFormat="1">
      <c r="A15" s="16" t="s">
        <v>18</v>
      </c>
      <c r="B15" s="20"/>
      <c r="C15" s="21">
        <f>E15/E33*180</f>
        <v>2453.2258064516127</v>
      </c>
      <c r="D15" s="58">
        <f>E15/E33/E35</f>
        <v>0.20967741935483872</v>
      </c>
      <c r="E15" s="42">
        <f t="shared" ref="E15" si="1">SUM(F15:O15)</f>
        <v>845</v>
      </c>
      <c r="F15" s="22">
        <v>0</v>
      </c>
      <c r="G15" s="22"/>
      <c r="H15" s="22">
        <v>845</v>
      </c>
      <c r="I15" s="22"/>
      <c r="J15" s="22"/>
      <c r="K15" s="22"/>
      <c r="L15" s="22"/>
      <c r="M15" s="22"/>
      <c r="N15" s="22"/>
      <c r="O15" s="22"/>
    </row>
    <row r="16" spans="1:15" s="16" customFormat="1">
      <c r="B16" s="19"/>
      <c r="C16" s="17"/>
      <c r="D16" s="18"/>
      <c r="E16" s="40"/>
      <c r="F16" s="51"/>
      <c r="G16" s="51"/>
      <c r="H16" s="51"/>
      <c r="I16" s="51"/>
      <c r="J16" s="51"/>
      <c r="K16" s="51"/>
      <c r="L16" s="51"/>
      <c r="M16" s="51"/>
      <c r="N16" s="51"/>
      <c r="O16" s="57"/>
    </row>
    <row r="17" spans="1:15" s="16" customFormat="1">
      <c r="A17" s="16" t="s">
        <v>24</v>
      </c>
      <c r="B17" s="19">
        <v>760500</v>
      </c>
      <c r="C17" s="17">
        <f>SUM(C4:C15)</f>
        <v>405725.80645161291</v>
      </c>
      <c r="D17" s="18">
        <f>SUM(D4:D15)</f>
        <v>34.677419354838712</v>
      </c>
      <c r="E17" s="40">
        <f>SUM(E4:E15)</f>
        <v>139750</v>
      </c>
      <c r="F17" s="16">
        <f>SUM(F4:F15)</f>
        <v>49855</v>
      </c>
      <c r="G17" s="16">
        <f>SUM(G4:G15)</f>
        <v>42185</v>
      </c>
      <c r="H17" s="16">
        <f t="shared" ref="H17:O17" si="2">SUM(H4:H15)</f>
        <v>47710</v>
      </c>
      <c r="I17" s="16">
        <f t="shared" si="2"/>
        <v>0</v>
      </c>
      <c r="J17" s="16">
        <f t="shared" si="2"/>
        <v>0</v>
      </c>
      <c r="K17" s="16">
        <f t="shared" si="2"/>
        <v>0</v>
      </c>
      <c r="L17" s="16">
        <f t="shared" si="2"/>
        <v>0</v>
      </c>
      <c r="M17" s="16">
        <f t="shared" si="2"/>
        <v>0</v>
      </c>
      <c r="N17" s="16">
        <f t="shared" si="2"/>
        <v>0</v>
      </c>
      <c r="O17" s="16">
        <f t="shared" si="2"/>
        <v>0</v>
      </c>
    </row>
    <row r="18" spans="1:15" s="25" customFormat="1">
      <c r="A18" s="52" t="s">
        <v>32</v>
      </c>
      <c r="B18" s="26"/>
      <c r="C18" s="27"/>
      <c r="D18" s="18"/>
      <c r="E18" s="24"/>
      <c r="J18" s="16"/>
    </row>
    <row r="19" spans="1:15">
      <c r="B19" s="11"/>
      <c r="C19" s="12"/>
      <c r="D19" s="13"/>
      <c r="E19" s="14"/>
    </row>
    <row r="20" spans="1:15" s="16" customFormat="1">
      <c r="A20" s="16" t="s">
        <v>21</v>
      </c>
      <c r="B20" s="19">
        <v>666900</v>
      </c>
      <c r="C20" s="17">
        <f>E40*180*E36</f>
        <v>383748.38709677418</v>
      </c>
      <c r="D20" s="23"/>
      <c r="E20" s="40">
        <f>SUM(F20:O20)</f>
        <v>132180</v>
      </c>
      <c r="F20" s="16">
        <v>46380</v>
      </c>
      <c r="G20" s="16">
        <v>40320</v>
      </c>
      <c r="H20" s="16">
        <v>45480</v>
      </c>
    </row>
    <row r="21" spans="1:15" s="16" customFormat="1">
      <c r="A21" s="53" t="s">
        <v>33</v>
      </c>
      <c r="B21" s="19"/>
      <c r="C21" s="17"/>
      <c r="D21" s="23"/>
      <c r="E21" s="40"/>
    </row>
    <row r="22" spans="1:15">
      <c r="B22" s="11"/>
      <c r="C22" s="12"/>
      <c r="D22" s="13"/>
      <c r="E22" s="24">
        <f>E20/C20</f>
        <v>0.34444444444444444</v>
      </c>
    </row>
    <row r="23" spans="1:15" s="16" customFormat="1">
      <c r="A23" s="16" t="s">
        <v>19</v>
      </c>
      <c r="B23" s="19">
        <v>42785</v>
      </c>
      <c r="C23" s="17">
        <v>42785</v>
      </c>
      <c r="D23" s="44">
        <f>E33/C33</f>
        <v>0.34444444444444444</v>
      </c>
      <c r="E23" s="40">
        <f>B23*D23</f>
        <v>14737.055555555555</v>
      </c>
    </row>
    <row r="24" spans="1:15" s="16" customFormat="1">
      <c r="A24" s="16" t="s">
        <v>20</v>
      </c>
      <c r="B24" s="20">
        <v>40500</v>
      </c>
      <c r="C24" s="21">
        <v>40500</v>
      </c>
      <c r="D24" s="54"/>
      <c r="E24" s="42">
        <v>13517.73</v>
      </c>
    </row>
    <row r="25" spans="1:15" s="16" customFormat="1">
      <c r="A25" s="16" t="s">
        <v>22</v>
      </c>
      <c r="B25" s="19">
        <f>SUM(B23:B24)+B20</f>
        <v>750185</v>
      </c>
      <c r="C25" s="17">
        <f>SUM(C20:C24)</f>
        <v>467033.38709677418</v>
      </c>
      <c r="D25" s="23"/>
      <c r="E25" s="43">
        <f>SUM(E20:E24)</f>
        <v>160435.13</v>
      </c>
    </row>
    <row r="26" spans="1:15">
      <c r="B26" s="11"/>
      <c r="C26" s="12"/>
      <c r="D26" s="13"/>
      <c r="E26" s="24">
        <f>E25/C25</f>
        <v>0.34351961643966189</v>
      </c>
    </row>
    <row r="27" spans="1:15">
      <c r="B27" s="11"/>
      <c r="C27" s="31"/>
      <c r="D27" s="13"/>
      <c r="E27" s="41"/>
    </row>
    <row r="28" spans="1:15">
      <c r="A28" s="28" t="s">
        <v>23</v>
      </c>
      <c r="B28" s="49">
        <f>B17-B25</f>
        <v>10315</v>
      </c>
      <c r="C28" s="17">
        <f>C17-C25</f>
        <v>-61307.580645161273</v>
      </c>
      <c r="D28" s="50"/>
      <c r="E28" s="43">
        <f>E17-E25</f>
        <v>-20685.130000000005</v>
      </c>
    </row>
    <row r="29" spans="1:15">
      <c r="A29" s="29"/>
      <c r="B29" s="30"/>
      <c r="C29" s="31"/>
      <c r="D29" s="32"/>
      <c r="E29" s="33"/>
    </row>
    <row r="30" spans="1:15">
      <c r="B30" s="11"/>
      <c r="C30" s="12"/>
      <c r="D30" s="13"/>
      <c r="E30" s="14"/>
    </row>
    <row r="31" spans="1:15">
      <c r="B31" s="11"/>
      <c r="C31" s="12"/>
      <c r="D31" s="13"/>
      <c r="E31" s="14"/>
    </row>
    <row r="32" spans="1:15" s="16" customFormat="1">
      <c r="A32" s="16" t="s">
        <v>30</v>
      </c>
      <c r="B32" s="19">
        <f>B17</f>
        <v>760500</v>
      </c>
      <c r="C32" s="17">
        <f>C17</f>
        <v>405725.80645161291</v>
      </c>
      <c r="D32" s="23"/>
      <c r="E32" s="43">
        <f t="shared" ref="E32:O32" si="3">E17</f>
        <v>139750</v>
      </c>
      <c r="F32" s="34">
        <f t="shared" si="3"/>
        <v>49855</v>
      </c>
      <c r="G32" s="34">
        <f t="shared" si="3"/>
        <v>42185</v>
      </c>
      <c r="H32" s="34">
        <f t="shared" si="3"/>
        <v>47710</v>
      </c>
      <c r="I32" s="34">
        <f t="shared" si="3"/>
        <v>0</v>
      </c>
      <c r="J32" s="34">
        <f>J17</f>
        <v>0</v>
      </c>
      <c r="K32" s="34">
        <f>K17</f>
        <v>0</v>
      </c>
      <c r="L32" s="34">
        <f>L17</f>
        <v>0</v>
      </c>
      <c r="M32" s="34">
        <f>M17</f>
        <v>0</v>
      </c>
      <c r="N32" s="34">
        <f>N17</f>
        <v>0</v>
      </c>
      <c r="O32" s="34">
        <f t="shared" si="3"/>
        <v>0</v>
      </c>
    </row>
    <row r="33" spans="1:15">
      <c r="A33" s="35" t="s">
        <v>25</v>
      </c>
      <c r="B33" s="36">
        <v>180</v>
      </c>
      <c r="C33" s="37">
        <v>180</v>
      </c>
      <c r="D33" s="38"/>
      <c r="E33" s="18">
        <f>SUM(F33:O33)</f>
        <v>62</v>
      </c>
      <c r="F33" s="25">
        <v>23</v>
      </c>
      <c r="G33" s="25">
        <v>20</v>
      </c>
      <c r="H33" s="25">
        <v>19</v>
      </c>
      <c r="I33" s="25"/>
      <c r="K33" s="25"/>
      <c r="L33" s="25"/>
      <c r="M33" s="25"/>
      <c r="N33" s="25"/>
      <c r="O33" s="25"/>
    </row>
    <row r="34" spans="1:15">
      <c r="A34" s="35"/>
      <c r="B34" s="36"/>
      <c r="C34" s="37"/>
      <c r="D34" s="38"/>
      <c r="E34" s="24">
        <f>E33/C33</f>
        <v>0.34444444444444444</v>
      </c>
      <c r="F34" s="25"/>
      <c r="G34" s="25"/>
      <c r="H34" s="25"/>
      <c r="I34" s="25"/>
    </row>
    <row r="35" spans="1:15">
      <c r="A35" s="39" t="s">
        <v>27</v>
      </c>
      <c r="B35" s="45">
        <v>65</v>
      </c>
      <c r="C35" s="46">
        <v>65</v>
      </c>
      <c r="D35" s="47"/>
      <c r="E35" s="48">
        <v>65</v>
      </c>
    </row>
    <row r="36" spans="1:15">
      <c r="A36" s="39" t="s">
        <v>26</v>
      </c>
      <c r="B36" s="36">
        <f>B32/180/B35</f>
        <v>65</v>
      </c>
      <c r="C36" s="37">
        <f>C32/180/C35</f>
        <v>34.677419354838712</v>
      </c>
      <c r="D36" s="38"/>
      <c r="E36" s="18">
        <f>E32/E33/E35</f>
        <v>34.677419354838712</v>
      </c>
      <c r="F36" s="25">
        <f>F32/F33/65</f>
        <v>33.347826086956523</v>
      </c>
      <c r="G36" s="25">
        <f t="shared" ref="G36:N36" si="4">G32/G33/65</f>
        <v>32.450000000000003</v>
      </c>
      <c r="H36" s="25">
        <f t="shared" si="4"/>
        <v>38.631578947368425</v>
      </c>
      <c r="I36" s="25" t="e">
        <f t="shared" si="4"/>
        <v>#DIV/0!</v>
      </c>
      <c r="J36" s="16" t="e">
        <f t="shared" si="4"/>
        <v>#DIV/0!</v>
      </c>
      <c r="K36" s="25" t="e">
        <f t="shared" si="4"/>
        <v>#DIV/0!</v>
      </c>
      <c r="L36" s="25" t="e">
        <f t="shared" si="4"/>
        <v>#DIV/0!</v>
      </c>
      <c r="M36" s="25" t="e">
        <f t="shared" si="4"/>
        <v>#DIV/0!</v>
      </c>
      <c r="N36" s="25" t="e">
        <f t="shared" si="4"/>
        <v>#DIV/0!</v>
      </c>
      <c r="O36" s="25" t="e">
        <f>O32/O33/65</f>
        <v>#DIV/0!</v>
      </c>
    </row>
    <row r="37" spans="1:15">
      <c r="B37" s="11"/>
      <c r="C37" s="12"/>
      <c r="D37" s="13"/>
      <c r="E37" s="14"/>
    </row>
    <row r="38" spans="1:15" s="16" customFormat="1">
      <c r="A38" s="16" t="s">
        <v>21</v>
      </c>
      <c r="B38" s="19">
        <f>B20</f>
        <v>666900</v>
      </c>
      <c r="C38" s="17">
        <f>C20</f>
        <v>383748.38709677418</v>
      </c>
      <c r="D38" s="23"/>
      <c r="E38" s="40">
        <f>E20</f>
        <v>132180</v>
      </c>
      <c r="F38" s="16">
        <f t="shared" ref="F38:O38" si="5">F20</f>
        <v>46380</v>
      </c>
      <c r="G38" s="16">
        <f>G20</f>
        <v>40320</v>
      </c>
      <c r="H38" s="16">
        <f t="shared" si="5"/>
        <v>45480</v>
      </c>
      <c r="I38" s="16">
        <f t="shared" si="5"/>
        <v>0</v>
      </c>
      <c r="J38" s="16">
        <f t="shared" si="5"/>
        <v>0</v>
      </c>
      <c r="K38" s="16">
        <f t="shared" si="5"/>
        <v>0</v>
      </c>
      <c r="L38" s="16">
        <f t="shared" si="5"/>
        <v>0</v>
      </c>
      <c r="M38" s="16">
        <f t="shared" si="5"/>
        <v>0</v>
      </c>
      <c r="N38" s="16">
        <f t="shared" si="5"/>
        <v>0</v>
      </c>
      <c r="O38" s="16">
        <f t="shared" si="5"/>
        <v>0</v>
      </c>
    </row>
    <row r="39" spans="1:15">
      <c r="A39" s="39" t="s">
        <v>25</v>
      </c>
      <c r="B39" s="36">
        <f>B33</f>
        <v>180</v>
      </c>
      <c r="C39" s="37">
        <v>180</v>
      </c>
      <c r="D39" s="38"/>
      <c r="E39" s="18">
        <f>E33</f>
        <v>62</v>
      </c>
      <c r="F39" s="25">
        <f t="shared" ref="F39:O39" si="6">F33</f>
        <v>23</v>
      </c>
      <c r="G39" s="25">
        <v>20</v>
      </c>
      <c r="H39" s="25">
        <f t="shared" si="6"/>
        <v>19</v>
      </c>
      <c r="I39" s="25">
        <f t="shared" si="6"/>
        <v>0</v>
      </c>
      <c r="J39" s="16">
        <f t="shared" si="6"/>
        <v>0</v>
      </c>
      <c r="K39" s="25">
        <f t="shared" si="6"/>
        <v>0</v>
      </c>
      <c r="L39" s="25">
        <v>22</v>
      </c>
      <c r="M39" s="25">
        <v>17</v>
      </c>
      <c r="N39" s="25">
        <v>21</v>
      </c>
      <c r="O39" s="25">
        <f t="shared" si="6"/>
        <v>0</v>
      </c>
    </row>
    <row r="40" spans="1:15">
      <c r="A40" s="39" t="s">
        <v>27</v>
      </c>
      <c r="B40" s="19">
        <f>B38/B39/B36</f>
        <v>57</v>
      </c>
      <c r="C40" s="17">
        <f>C38/C39/C36</f>
        <v>61.479069767441857</v>
      </c>
      <c r="D40" s="23"/>
      <c r="E40" s="40">
        <f t="shared" ref="E40:O40" si="7">E38/E33/E36</f>
        <v>61.479069767441857</v>
      </c>
      <c r="F40" s="16">
        <f t="shared" si="7"/>
        <v>60.469361147327248</v>
      </c>
      <c r="G40" s="16">
        <f t="shared" si="7"/>
        <v>62.126348228043135</v>
      </c>
      <c r="H40" s="16">
        <f t="shared" si="7"/>
        <v>61.961852861035418</v>
      </c>
      <c r="I40" s="16" t="e">
        <f t="shared" si="7"/>
        <v>#DIV/0!</v>
      </c>
      <c r="J40" s="16" t="e">
        <f t="shared" si="7"/>
        <v>#DIV/0!</v>
      </c>
      <c r="K40" s="16" t="e">
        <f t="shared" si="7"/>
        <v>#DIV/0!</v>
      </c>
      <c r="L40" s="16" t="e">
        <f t="shared" si="7"/>
        <v>#DIV/0!</v>
      </c>
      <c r="M40" s="16" t="e">
        <f t="shared" si="7"/>
        <v>#DIV/0!</v>
      </c>
      <c r="N40" s="16" t="e">
        <f t="shared" si="7"/>
        <v>#DIV/0!</v>
      </c>
      <c r="O40" s="16" t="e">
        <f t="shared" si="7"/>
        <v>#DIV/0!</v>
      </c>
    </row>
    <row r="41" spans="1:15">
      <c r="B41" s="30"/>
      <c r="C41" s="31"/>
      <c r="D41" s="32"/>
      <c r="E41" s="41"/>
    </row>
    <row r="43" spans="1:15">
      <c r="A43" s="10" t="s">
        <v>34</v>
      </c>
      <c r="B43" s="49">
        <f>180*65</f>
        <v>11700</v>
      </c>
      <c r="E43" s="55">
        <f>65*180</f>
        <v>11700</v>
      </c>
    </row>
    <row r="44" spans="1:15">
      <c r="A44" s="10" t="s">
        <v>35</v>
      </c>
      <c r="B44" s="20">
        <f>B40*180</f>
        <v>10260</v>
      </c>
      <c r="E44" s="42">
        <f>E40*180</f>
        <v>11066.232558139534</v>
      </c>
    </row>
    <row r="45" spans="1:15">
      <c r="A45" s="10" t="s">
        <v>36</v>
      </c>
      <c r="B45" s="20">
        <f>B43-B44</f>
        <v>1440</v>
      </c>
      <c r="E45" s="42">
        <f>E43-E44</f>
        <v>633.76744186046562</v>
      </c>
    </row>
  </sheetData>
  <pageMargins left="0.32" right="0.27" top="0.6" bottom="0.56999999999999995" header="0.2" footer="0.17"/>
  <pageSetup scale="90" orientation="landscape" r:id="rId1"/>
  <headerFooter alignWithMargins="0">
    <oddFooter>&amp;L&amp;F&amp;R&amp;D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10-11 CAEP actual- ESTIMATED</vt:lpstr>
      <vt:lpstr>Sheet2</vt:lpstr>
      <vt:lpstr>Sheet3</vt:lpstr>
      <vt:lpstr>'10-11 CAEP actual- ESTIMATED'!Print_Area</vt:lpstr>
      <vt:lpstr>'10-11 CAEP actual- ESTIMATED'!Print_Titles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pfritz</dc:creator>
  <cp:lastModifiedBy>Erie County Technical School</cp:lastModifiedBy>
  <cp:lastPrinted>2011-12-07T15:44:39Z</cp:lastPrinted>
  <dcterms:created xsi:type="dcterms:W3CDTF">2009-02-24T18:18:28Z</dcterms:created>
  <dcterms:modified xsi:type="dcterms:W3CDTF">2011-12-07T15:47:44Z</dcterms:modified>
</cp:coreProperties>
</file>