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84" windowWidth="9924" windowHeight="5904"/>
  </bookViews>
  <sheets>
    <sheet name="Proposed  11-12" sheetId="21" r:id="rId1"/>
    <sheet name="F2+F2  11-12 " sheetId="22" r:id="rId2"/>
  </sheets>
  <calcPr calcId="125725"/>
</workbook>
</file>

<file path=xl/calcChain.xml><?xml version="1.0" encoding="utf-8"?>
<calcChain xmlns="http://schemas.openxmlformats.org/spreadsheetml/2006/main">
  <c r="I11" i="21"/>
  <c r="H11"/>
  <c r="G11"/>
  <c r="E43"/>
  <c r="F40"/>
  <c r="F43" s="1"/>
  <c r="G20"/>
  <c r="G26" s="1"/>
  <c r="D40"/>
  <c r="D43" s="1"/>
  <c r="C40"/>
  <c r="C43" s="1"/>
  <c r="B40"/>
  <c r="B43" s="1"/>
  <c r="F17"/>
  <c r="F15"/>
  <c r="F14"/>
  <c r="F11"/>
  <c r="I16"/>
  <c r="I20"/>
  <c r="I26" s="1"/>
  <c r="H16"/>
  <c r="G16"/>
  <c r="F16" s="1"/>
  <c r="C31" i="22"/>
  <c r="C17" i="21"/>
  <c r="D11" i="22"/>
  <c r="D6"/>
  <c r="D15" s="1"/>
  <c r="C12"/>
  <c r="E11"/>
  <c r="C10"/>
  <c r="C9"/>
  <c r="E6"/>
  <c r="E15" s="1"/>
  <c r="C11" i="21"/>
  <c r="C20" s="1"/>
  <c r="C26" s="1"/>
  <c r="I13" l="1"/>
  <c r="I21"/>
  <c r="I27" s="1"/>
  <c r="H13"/>
  <c r="H18" s="1"/>
  <c r="H20"/>
  <c r="G21"/>
  <c r="G27" s="1"/>
  <c r="G13"/>
  <c r="H21"/>
  <c r="H27" s="1"/>
  <c r="C6" i="22"/>
  <c r="C21" i="21"/>
  <c r="D22" i="22"/>
  <c r="D8"/>
  <c r="D13" s="1"/>
  <c r="D16"/>
  <c r="D23" s="1"/>
  <c r="E22"/>
  <c r="E8"/>
  <c r="E13" s="1"/>
  <c r="C11"/>
  <c r="E16"/>
  <c r="E23" s="1"/>
  <c r="C22" i="21"/>
  <c r="D16"/>
  <c r="C15"/>
  <c r="B15" s="1"/>
  <c r="C14"/>
  <c r="B14" s="1"/>
  <c r="C16"/>
  <c r="D11"/>
  <c r="C13"/>
  <c r="B11"/>
  <c r="B17"/>
  <c r="F20" l="1"/>
  <c r="F22" s="1"/>
  <c r="H26"/>
  <c r="F26" s="1"/>
  <c r="C28"/>
  <c r="C27"/>
  <c r="F27"/>
  <c r="F21"/>
  <c r="I18"/>
  <c r="F13"/>
  <c r="I28"/>
  <c r="I22"/>
  <c r="G28"/>
  <c r="G18"/>
  <c r="F18"/>
  <c r="H28"/>
  <c r="H22"/>
  <c r="H24" s="1"/>
  <c r="G22"/>
  <c r="C18"/>
  <c r="C24" s="1"/>
  <c r="C30" s="1"/>
  <c r="D24" i="22"/>
  <c r="D17"/>
  <c r="D19" s="1"/>
  <c r="C15"/>
  <c r="E17"/>
  <c r="E19" s="1"/>
  <c r="C16"/>
  <c r="C23" s="1"/>
  <c r="C8"/>
  <c r="C13" s="1"/>
  <c r="E24"/>
  <c r="D13" i="21"/>
  <c r="D18" s="1"/>
  <c r="D20"/>
  <c r="D26" s="1"/>
  <c r="D21"/>
  <c r="D27" s="1"/>
  <c r="B16"/>
  <c r="F24" l="1"/>
  <c r="H30"/>
  <c r="I24"/>
  <c r="I30" s="1"/>
  <c r="G24"/>
  <c r="G30" s="1"/>
  <c r="B21"/>
  <c r="B27" s="1"/>
  <c r="D28"/>
  <c r="B13"/>
  <c r="B18" s="1"/>
  <c r="D26" i="22"/>
  <c r="C22"/>
  <c r="C24" s="1"/>
  <c r="C17"/>
  <c r="C19" s="1"/>
  <c r="E26"/>
  <c r="D22" i="21"/>
  <c r="D24" s="1"/>
  <c r="B20"/>
  <c r="B26" l="1"/>
  <c r="B28" s="1"/>
  <c r="F28"/>
  <c r="F30" s="1"/>
  <c r="F35" s="1"/>
  <c r="B22"/>
  <c r="C26" i="22"/>
  <c r="B24" i="21"/>
  <c r="D30"/>
  <c r="F37" l="1"/>
  <c r="B30"/>
</calcChain>
</file>

<file path=xl/sharedStrings.xml><?xml version="1.0" encoding="utf-8"?>
<sst xmlns="http://schemas.openxmlformats.org/spreadsheetml/2006/main" count="68" uniqueCount="46">
  <si>
    <t>PAYROLL AND BENEFITS WORKSHEET</t>
  </si>
  <si>
    <t>TOTAL</t>
  </si>
  <si>
    <t>TOTAL PAYROLL</t>
  </si>
  <si>
    <t>LIFE</t>
  </si>
  <si>
    <t>LTD</t>
  </si>
  <si>
    <t>SOC SEC SUBSIDY</t>
  </si>
  <si>
    <t>RETIREMENT SUBSIDY</t>
  </si>
  <si>
    <t>FOOD SERVICE</t>
  </si>
  <si>
    <t>MEDICAL/RX</t>
  </si>
  <si>
    <t>DENTAL/VISION</t>
  </si>
  <si>
    <t>RETIREMENT</t>
  </si>
  <si>
    <t>FICA</t>
  </si>
  <si>
    <t>F-2</t>
  </si>
  <si>
    <t>Management fee to FLB</t>
  </si>
  <si>
    <t xml:space="preserve">Total Cost  </t>
  </si>
  <si>
    <t>Total Payroll &amp; Benefits</t>
  </si>
  <si>
    <t>Less subsidy:</t>
  </si>
  <si>
    <t>WORKER COMP</t>
  </si>
  <si>
    <t>F-2 + F-2 (net of subsidy)</t>
  </si>
  <si>
    <t>Manager</t>
  </si>
  <si>
    <t>F-2-Aide-PT</t>
  </si>
  <si>
    <t>195 days</t>
  </si>
  <si>
    <t>24 hrs/week</t>
  </si>
  <si>
    <t>Total  (net of subsidy)</t>
  </si>
  <si>
    <t>Management Fee</t>
  </si>
  <si>
    <t>12 hrs/week</t>
  </si>
  <si>
    <t>36 weeks</t>
  </si>
  <si>
    <t>10 holidays</t>
  </si>
  <si>
    <t>2-inservice</t>
  </si>
  <si>
    <t>5 days/wk</t>
  </si>
  <si>
    <t>4 day/wk</t>
  </si>
  <si>
    <t>3 days/wk</t>
  </si>
  <si>
    <t>156 days</t>
  </si>
  <si>
    <t>4 days/wk</t>
  </si>
  <si>
    <t>2 days/wk</t>
  </si>
  <si>
    <t>84 days</t>
  </si>
  <si>
    <t>CURRENT</t>
  </si>
  <si>
    <t>NEW</t>
  </si>
  <si>
    <t>Total Cost</t>
  </si>
  <si>
    <t>Personnel savings over current</t>
  </si>
  <si>
    <t>192 days</t>
  </si>
  <si>
    <t>35 hrs/wk</t>
  </si>
  <si>
    <t>Total Benefits</t>
  </si>
  <si>
    <t>Total SS/PSERS</t>
  </si>
  <si>
    <t>Total Personnel</t>
  </si>
  <si>
    <t xml:space="preserve">FOOD SERVICE </t>
  </si>
</sst>
</file>

<file path=xl/styles.xml><?xml version="1.0" encoding="utf-8"?>
<styleSheet xmlns="http://schemas.openxmlformats.org/spreadsheetml/2006/main">
  <numFmts count="1">
    <numFmt numFmtId="164" formatCode="mm/dd/yy"/>
  </numFmts>
  <fonts count="6">
    <font>
      <sz val="10"/>
      <name val="Geneva"/>
    </font>
    <font>
      <sz val="10"/>
      <name val="Geneva"/>
      <family val="2"/>
    </font>
    <font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0" fontId="1" fillId="0" borderId="0" applyFont="0" applyFill="0" applyBorder="0" applyAlignment="0" applyProtection="0"/>
  </cellStyleXfs>
  <cellXfs count="57">
    <xf numFmtId="0" fontId="0" fillId="0" borderId="0" xfId="0"/>
    <xf numFmtId="40" fontId="2" fillId="0" borderId="0" xfId="1" applyFont="1"/>
    <xf numFmtId="0" fontId="2" fillId="0" borderId="0" xfId="0" applyFont="1"/>
    <xf numFmtId="2" fontId="2" fillId="0" borderId="0" xfId="0" applyNumberFormat="1" applyFont="1"/>
    <xf numFmtId="17" fontId="2" fillId="0" borderId="0" xfId="0" quotePrefix="1" applyNumberFormat="1" applyFont="1"/>
    <xf numFmtId="0" fontId="2" fillId="0" borderId="0" xfId="0" applyFont="1" applyBorder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38" fontId="2" fillId="0" borderId="0" xfId="1" applyNumberFormat="1" applyFont="1"/>
    <xf numFmtId="38" fontId="2" fillId="0" borderId="0" xfId="0" applyNumberFormat="1" applyFont="1"/>
    <xf numFmtId="38" fontId="2" fillId="0" borderId="1" xfId="0" applyNumberFormat="1" applyFont="1" applyBorder="1"/>
    <xf numFmtId="38" fontId="2" fillId="0" borderId="1" xfId="1" applyNumberFormat="1" applyFont="1" applyBorder="1"/>
    <xf numFmtId="38" fontId="2" fillId="0" borderId="2" xfId="1" applyNumberFormat="1" applyFont="1" applyBorder="1"/>
    <xf numFmtId="38" fontId="2" fillId="0" borderId="2" xfId="0" applyNumberFormat="1" applyFont="1" applyBorder="1"/>
    <xf numFmtId="38" fontId="2" fillId="0" borderId="4" xfId="0" applyNumberFormat="1" applyFont="1" applyBorder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0" fontId="3" fillId="0" borderId="0" xfId="1" applyFont="1"/>
    <xf numFmtId="0" fontId="3" fillId="0" borderId="0" xfId="0" applyFont="1"/>
    <xf numFmtId="17" fontId="3" fillId="0" borderId="0" xfId="0" applyNumberFormat="1" applyFont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40" fontId="3" fillId="0" borderId="10" xfId="1" applyFont="1" applyBorder="1" applyAlignment="1">
      <alignment horizontal="center"/>
    </xf>
    <xf numFmtId="40" fontId="3" fillId="0" borderId="0" xfId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8" xfId="0" applyFont="1" applyBorder="1" applyAlignment="1">
      <alignment wrapText="1"/>
    </xf>
    <xf numFmtId="38" fontId="3" fillId="0" borderId="8" xfId="1" applyNumberFormat="1" applyFont="1" applyBorder="1"/>
    <xf numFmtId="38" fontId="3" fillId="0" borderId="0" xfId="1" applyNumberFormat="1" applyFont="1" applyBorder="1"/>
    <xf numFmtId="38" fontId="3" fillId="0" borderId="10" xfId="1" applyNumberFormat="1" applyFont="1" applyBorder="1"/>
    <xf numFmtId="38" fontId="3" fillId="0" borderId="0" xfId="1" applyNumberFormat="1" applyFont="1"/>
    <xf numFmtId="38" fontId="3" fillId="0" borderId="11" xfId="1" applyNumberFormat="1" applyFont="1" applyBorder="1"/>
    <xf numFmtId="38" fontId="3" fillId="0" borderId="1" xfId="1" applyNumberFormat="1" applyFont="1" applyBorder="1"/>
    <xf numFmtId="38" fontId="3" fillId="0" borderId="9" xfId="1" applyNumberFormat="1" applyFont="1" applyBorder="1"/>
    <xf numFmtId="38" fontId="3" fillId="0" borderId="12" xfId="1" applyNumberFormat="1" applyFont="1" applyBorder="1"/>
    <xf numFmtId="38" fontId="3" fillId="0" borderId="4" xfId="1" applyNumberFormat="1" applyFont="1" applyBorder="1"/>
    <xf numFmtId="38" fontId="3" fillId="0" borderId="13" xfId="1" applyNumberFormat="1" applyFont="1" applyBorder="1"/>
    <xf numFmtId="0" fontId="3" fillId="0" borderId="0" xfId="0" applyFont="1" applyBorder="1"/>
    <xf numFmtId="40" fontId="3" fillId="0" borderId="0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8" fontId="3" fillId="0" borderId="14" xfId="1" applyNumberFormat="1" applyFont="1" applyBorder="1"/>
    <xf numFmtId="38" fontId="3" fillId="0" borderId="15" xfId="1" applyNumberFormat="1" applyFont="1" applyBorder="1"/>
    <xf numFmtId="38" fontId="3" fillId="0" borderId="3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zoomScaleNormal="100" workbookViewId="0">
      <selection activeCell="K18" sqref="K18"/>
    </sheetView>
  </sheetViews>
  <sheetFormatPr defaultColWidth="11.44140625" defaultRowHeight="12"/>
  <cols>
    <col min="1" max="1" width="16.5546875" style="19" customWidth="1"/>
    <col min="2" max="2" width="9.109375" style="19" customWidth="1"/>
    <col min="3" max="3" width="11" style="19" bestFit="1" customWidth="1"/>
    <col min="4" max="4" width="10" style="18" customWidth="1"/>
    <col min="5" max="5" width="1" style="19" customWidth="1"/>
    <col min="6" max="6" width="7.109375" style="19" customWidth="1"/>
    <col min="7" max="7" width="11.5546875" style="19" bestFit="1" customWidth="1"/>
    <col min="8" max="8" width="10.88671875" style="19" customWidth="1"/>
    <col min="9" max="9" width="10.5546875" style="19" customWidth="1"/>
    <col min="10" max="16384" width="11.44140625" style="19"/>
  </cols>
  <sheetData>
    <row r="1" spans="1:9" ht="17.399999999999999" customHeight="1">
      <c r="A1" s="50" t="s">
        <v>45</v>
      </c>
      <c r="B1" s="50"/>
      <c r="C1" s="50"/>
      <c r="D1" s="50"/>
      <c r="E1" s="50"/>
      <c r="F1" s="50"/>
      <c r="G1" s="50"/>
      <c r="H1" s="50"/>
      <c r="I1" s="50"/>
    </row>
    <row r="4" spans="1:9">
      <c r="A4" s="17"/>
      <c r="B4" s="17"/>
      <c r="C4" s="17"/>
    </row>
    <row r="5" spans="1:9">
      <c r="A5" s="20"/>
      <c r="B5" s="51" t="s">
        <v>36</v>
      </c>
      <c r="C5" s="52"/>
      <c r="D5" s="53"/>
      <c r="F5" s="51" t="s">
        <v>37</v>
      </c>
      <c r="G5" s="52"/>
      <c r="H5" s="52"/>
      <c r="I5" s="53"/>
    </row>
    <row r="6" spans="1:9">
      <c r="A6" s="20"/>
      <c r="B6" s="21"/>
      <c r="C6" s="22" t="s">
        <v>19</v>
      </c>
      <c r="D6" s="23" t="s">
        <v>20</v>
      </c>
      <c r="F6" s="24"/>
      <c r="G6" s="22" t="s">
        <v>20</v>
      </c>
      <c r="H6" s="22" t="s">
        <v>20</v>
      </c>
      <c r="I6" s="23" t="s">
        <v>20</v>
      </c>
    </row>
    <row r="7" spans="1:9">
      <c r="B7" s="24"/>
      <c r="C7" s="25" t="s">
        <v>21</v>
      </c>
      <c r="D7" s="26" t="s">
        <v>40</v>
      </c>
      <c r="F7" s="24"/>
      <c r="G7" s="27" t="s">
        <v>32</v>
      </c>
      <c r="H7" s="27" t="s">
        <v>32</v>
      </c>
      <c r="I7" s="26" t="s">
        <v>35</v>
      </c>
    </row>
    <row r="8" spans="1:9">
      <c r="B8" s="24"/>
      <c r="C8" s="25"/>
      <c r="D8" s="26"/>
      <c r="F8" s="24"/>
      <c r="G8" s="27" t="s">
        <v>33</v>
      </c>
      <c r="H8" s="27" t="s">
        <v>33</v>
      </c>
      <c r="I8" s="26" t="s">
        <v>34</v>
      </c>
    </row>
    <row r="9" spans="1:9" s="49" customFormat="1">
      <c r="A9" s="47"/>
      <c r="B9" s="28" t="s">
        <v>1</v>
      </c>
      <c r="C9" s="47" t="s">
        <v>41</v>
      </c>
      <c r="D9" s="48" t="s">
        <v>22</v>
      </c>
      <c r="F9" s="30" t="s">
        <v>1</v>
      </c>
      <c r="G9" s="47" t="s">
        <v>22</v>
      </c>
      <c r="H9" s="47" t="s">
        <v>22</v>
      </c>
      <c r="I9" s="48" t="s">
        <v>25</v>
      </c>
    </row>
    <row r="10" spans="1:9" s="29" customFormat="1">
      <c r="A10" s="31"/>
      <c r="B10" s="30"/>
      <c r="C10" s="31"/>
      <c r="D10" s="32"/>
      <c r="F10" s="33"/>
      <c r="G10" s="31"/>
      <c r="H10" s="31"/>
      <c r="I10" s="32"/>
    </row>
    <row r="11" spans="1:9">
      <c r="A11" s="19" t="s">
        <v>2</v>
      </c>
      <c r="B11" s="34">
        <f>SUM(C11:D11)</f>
        <v>41788.800000000003</v>
      </c>
      <c r="C11" s="35">
        <f>28712+280</f>
        <v>28992</v>
      </c>
      <c r="D11" s="36">
        <f>5*192*13.33</f>
        <v>12796.8</v>
      </c>
      <c r="E11" s="37"/>
      <c r="F11" s="34">
        <f>SUM(G11:I11)</f>
        <v>31672.079999999998</v>
      </c>
      <c r="G11" s="35">
        <f>6*156*13.33</f>
        <v>12476.88</v>
      </c>
      <c r="H11" s="35">
        <f>6*156*13.33</f>
        <v>12476.88</v>
      </c>
      <c r="I11" s="36">
        <f>6*84*13.33</f>
        <v>6718.32</v>
      </c>
    </row>
    <row r="12" spans="1:9">
      <c r="B12" s="34"/>
      <c r="C12" s="35"/>
      <c r="D12" s="36"/>
      <c r="E12" s="37"/>
      <c r="F12" s="34"/>
      <c r="G12" s="35"/>
      <c r="H12" s="35"/>
      <c r="I12" s="36"/>
    </row>
    <row r="13" spans="1:9" hidden="1">
      <c r="A13" s="19" t="s">
        <v>17</v>
      </c>
      <c r="B13" s="34">
        <f>SUM(C13:D13)</f>
        <v>417.88800000000003</v>
      </c>
      <c r="C13" s="35">
        <f>C11*0.01</f>
        <v>289.92</v>
      </c>
      <c r="D13" s="36">
        <f>D11*0.01</f>
        <v>127.96799999999999</v>
      </c>
      <c r="E13" s="37"/>
      <c r="F13" s="34">
        <f t="shared" ref="F13:F17" si="0">SUM(G13:I13)</f>
        <v>316.7208</v>
      </c>
      <c r="G13" s="35">
        <f>G11*0.01</f>
        <v>124.7688</v>
      </c>
      <c r="H13" s="35">
        <f>H11*0.01</f>
        <v>124.7688</v>
      </c>
      <c r="I13" s="36">
        <f>I11*0.01</f>
        <v>67.183199999999999</v>
      </c>
    </row>
    <row r="14" spans="1:9" hidden="1">
      <c r="A14" s="19" t="s">
        <v>8</v>
      </c>
      <c r="B14" s="34">
        <f t="shared" ref="B14:B17" si="1">SUM(C14:D14)</f>
        <v>14172</v>
      </c>
      <c r="C14" s="35">
        <f>1181*12</f>
        <v>14172</v>
      </c>
      <c r="D14" s="36">
        <v>0</v>
      </c>
      <c r="E14" s="37"/>
      <c r="F14" s="34">
        <f t="shared" si="0"/>
        <v>0</v>
      </c>
      <c r="G14" s="35">
        <v>0</v>
      </c>
      <c r="H14" s="35">
        <v>0</v>
      </c>
      <c r="I14" s="36">
        <v>0</v>
      </c>
    </row>
    <row r="15" spans="1:9" hidden="1">
      <c r="A15" s="19" t="s">
        <v>9</v>
      </c>
      <c r="B15" s="34">
        <f t="shared" si="1"/>
        <v>864</v>
      </c>
      <c r="C15" s="35">
        <f>72*12</f>
        <v>864</v>
      </c>
      <c r="D15" s="36">
        <v>0</v>
      </c>
      <c r="E15" s="37"/>
      <c r="F15" s="34">
        <f t="shared" si="0"/>
        <v>0</v>
      </c>
      <c r="G15" s="35">
        <v>0</v>
      </c>
      <c r="H15" s="35">
        <v>0</v>
      </c>
      <c r="I15" s="36">
        <v>0</v>
      </c>
    </row>
    <row r="16" spans="1:9" hidden="1">
      <c r="A16" s="19" t="s">
        <v>3</v>
      </c>
      <c r="B16" s="34">
        <f t="shared" si="1"/>
        <v>131.01312000000001</v>
      </c>
      <c r="C16" s="35">
        <f>(C11*2)/1000*0.14*12</f>
        <v>97.413120000000006</v>
      </c>
      <c r="D16" s="36">
        <f>20000*0.14/1000*12</f>
        <v>33.6</v>
      </c>
      <c r="E16" s="37"/>
      <c r="F16" s="34">
        <f t="shared" si="0"/>
        <v>100.80000000000001</v>
      </c>
      <c r="G16" s="35">
        <f>20000*0.14/1000*12</f>
        <v>33.6</v>
      </c>
      <c r="H16" s="35">
        <f>20000*0.14/1000*12</f>
        <v>33.6</v>
      </c>
      <c r="I16" s="36">
        <f>20000*0.14/1000*12</f>
        <v>33.6</v>
      </c>
    </row>
    <row r="17" spans="1:9" hidden="1">
      <c r="A17" s="19" t="s">
        <v>4</v>
      </c>
      <c r="B17" s="38">
        <f t="shared" si="1"/>
        <v>178.91200000000001</v>
      </c>
      <c r="C17" s="39">
        <f>27955/100*0.64</f>
        <v>178.91200000000001</v>
      </c>
      <c r="D17" s="40">
        <v>0</v>
      </c>
      <c r="E17" s="37"/>
      <c r="F17" s="38">
        <f t="shared" si="0"/>
        <v>0</v>
      </c>
      <c r="G17" s="39">
        <v>0</v>
      </c>
      <c r="H17" s="39">
        <v>0</v>
      </c>
      <c r="I17" s="40">
        <v>0</v>
      </c>
    </row>
    <row r="18" spans="1:9">
      <c r="A18" s="19" t="s">
        <v>42</v>
      </c>
      <c r="B18" s="34">
        <f>SUM(B13:B17)</f>
        <v>15763.813120000001</v>
      </c>
      <c r="C18" s="35">
        <f>SUM(C13:C17)</f>
        <v>15602.24512</v>
      </c>
      <c r="D18" s="36">
        <f>SUM(D13:D17)</f>
        <v>161.56799999999998</v>
      </c>
      <c r="E18" s="37"/>
      <c r="F18" s="34">
        <f>SUM(F13:F17)</f>
        <v>417.52080000000001</v>
      </c>
      <c r="G18" s="35">
        <f>SUM(G13:G17)</f>
        <v>158.36879999999999</v>
      </c>
      <c r="H18" s="35">
        <f>SUM(H13:H17)</f>
        <v>158.36879999999999</v>
      </c>
      <c r="I18" s="36">
        <f>SUM(I13:I17)</f>
        <v>100.78319999999999</v>
      </c>
    </row>
    <row r="19" spans="1:9" ht="12.6" customHeight="1">
      <c r="B19" s="34"/>
      <c r="C19" s="35"/>
      <c r="D19" s="36"/>
      <c r="E19" s="37"/>
      <c r="F19" s="34"/>
      <c r="G19" s="35"/>
      <c r="H19" s="35"/>
      <c r="I19" s="36"/>
    </row>
    <row r="20" spans="1:9" hidden="1">
      <c r="A20" s="19" t="s">
        <v>11</v>
      </c>
      <c r="B20" s="34">
        <f t="shared" ref="B20:B21" si="2">SUM(C20:D20)</f>
        <v>3196.8431999999998</v>
      </c>
      <c r="C20" s="35">
        <f>C11*0.0765</f>
        <v>2217.8879999999999</v>
      </c>
      <c r="D20" s="36">
        <f t="shared" ref="D20" si="3">D11*0.0765</f>
        <v>978.95519999999988</v>
      </c>
      <c r="E20" s="37"/>
      <c r="F20" s="34">
        <f t="shared" ref="F20:F21" si="4">SUM(G20:I20)</f>
        <v>2422.9141199999995</v>
      </c>
      <c r="G20" s="35">
        <f t="shared" ref="G20:H20" si="5">G11*0.0765</f>
        <v>954.48131999999987</v>
      </c>
      <c r="H20" s="35">
        <f t="shared" si="5"/>
        <v>954.48131999999987</v>
      </c>
      <c r="I20" s="36">
        <f t="shared" ref="I20" si="6">I11*0.0765</f>
        <v>513.95147999999995</v>
      </c>
    </row>
    <row r="21" spans="1:9" hidden="1">
      <c r="A21" s="19" t="s">
        <v>10</v>
      </c>
      <c r="B21" s="38">
        <f t="shared" si="2"/>
        <v>3614.7312000000002</v>
      </c>
      <c r="C21" s="39">
        <f>C11*0.0865</f>
        <v>2507.808</v>
      </c>
      <c r="D21" s="40">
        <f t="shared" ref="D21" si="7">D11*0.0865</f>
        <v>1106.9232</v>
      </c>
      <c r="E21" s="37"/>
      <c r="F21" s="38">
        <f t="shared" si="4"/>
        <v>2739.6349199999995</v>
      </c>
      <c r="G21" s="39">
        <f t="shared" ref="G21:H21" si="8">G11*0.0865</f>
        <v>1079.2501199999999</v>
      </c>
      <c r="H21" s="39">
        <f t="shared" si="8"/>
        <v>1079.2501199999999</v>
      </c>
      <c r="I21" s="40">
        <f t="shared" ref="I21" si="9">I11*0.0865</f>
        <v>581.13467999999989</v>
      </c>
    </row>
    <row r="22" spans="1:9">
      <c r="A22" s="19" t="s">
        <v>43</v>
      </c>
      <c r="B22" s="34">
        <f>SUM(B20:B21)</f>
        <v>6811.5743999999995</v>
      </c>
      <c r="C22" s="35">
        <f>SUM(C20:C21)</f>
        <v>4725.6959999999999</v>
      </c>
      <c r="D22" s="36">
        <f t="shared" ref="D22" si="10">SUM(D20:D21)</f>
        <v>2085.8783999999996</v>
      </c>
      <c r="E22" s="37"/>
      <c r="F22" s="34">
        <f>SUM(F20:F21)</f>
        <v>5162.549039999999</v>
      </c>
      <c r="G22" s="35">
        <f t="shared" ref="G22:H22" si="11">SUM(G20:G21)</f>
        <v>2033.7314399999998</v>
      </c>
      <c r="H22" s="35">
        <f t="shared" si="11"/>
        <v>2033.7314399999998</v>
      </c>
      <c r="I22" s="36">
        <f t="shared" ref="I22" si="12">SUM(I20:I21)</f>
        <v>1095.0861599999998</v>
      </c>
    </row>
    <row r="23" spans="1:9">
      <c r="B23" s="34"/>
      <c r="C23" s="35"/>
      <c r="D23" s="36"/>
      <c r="E23" s="37"/>
      <c r="F23" s="34"/>
      <c r="G23" s="35"/>
      <c r="H23" s="35"/>
      <c r="I23" s="36"/>
    </row>
    <row r="24" spans="1:9">
      <c r="A24" s="19" t="s">
        <v>44</v>
      </c>
      <c r="B24" s="38">
        <f>B11+B18+B22</f>
        <v>64364.187519999999</v>
      </c>
      <c r="C24" s="39">
        <f>C11+C18+C22</f>
        <v>49319.941120000003</v>
      </c>
      <c r="D24" s="40">
        <f>D11+D18+D22</f>
        <v>15044.246399999998</v>
      </c>
      <c r="E24" s="37"/>
      <c r="F24" s="38">
        <f>F11+F18+F22</f>
        <v>37252.149839999998</v>
      </c>
      <c r="G24" s="39">
        <f>G11+G18+G22</f>
        <v>14668.980239999999</v>
      </c>
      <c r="H24" s="39">
        <f>H11+H18+H22</f>
        <v>14668.980239999999</v>
      </c>
      <c r="I24" s="40">
        <f>I11+I18+I22</f>
        <v>7914.1893599999994</v>
      </c>
    </row>
    <row r="25" spans="1:9">
      <c r="B25" s="34"/>
      <c r="C25" s="35"/>
      <c r="D25" s="36"/>
      <c r="E25" s="37"/>
      <c r="F25" s="34"/>
      <c r="G25" s="35"/>
      <c r="H25" s="35"/>
      <c r="I25" s="36"/>
    </row>
    <row r="26" spans="1:9" hidden="1">
      <c r="A26" s="19" t="s">
        <v>5</v>
      </c>
      <c r="B26" s="34">
        <f>B20/2</f>
        <v>1598.4215999999999</v>
      </c>
      <c r="C26" s="35">
        <f t="shared" ref="C26:D26" si="13">C20/2</f>
        <v>1108.944</v>
      </c>
      <c r="D26" s="36">
        <f t="shared" si="13"/>
        <v>489.47759999999994</v>
      </c>
      <c r="E26" s="37"/>
      <c r="F26" s="34">
        <f t="shared" ref="F26:F27" si="14">SUM(G26:I26)</f>
        <v>1211.4570599999997</v>
      </c>
      <c r="G26" s="35">
        <f t="shared" ref="G26:H27" si="15">G20/2</f>
        <v>477.24065999999993</v>
      </c>
      <c r="H26" s="35">
        <f t="shared" si="15"/>
        <v>477.24065999999993</v>
      </c>
      <c r="I26" s="36">
        <f t="shared" ref="I26" si="16">I20/2</f>
        <v>256.97573999999997</v>
      </c>
    </row>
    <row r="27" spans="1:9" hidden="1">
      <c r="A27" s="19" t="s">
        <v>6</v>
      </c>
      <c r="B27" s="38">
        <f>B21/2</f>
        <v>1807.3656000000001</v>
      </c>
      <c r="C27" s="39">
        <f t="shared" ref="C27:D27" si="17">C21/2</f>
        <v>1253.904</v>
      </c>
      <c r="D27" s="40">
        <f t="shared" si="17"/>
        <v>553.46159999999998</v>
      </c>
      <c r="E27" s="37"/>
      <c r="F27" s="38">
        <f t="shared" si="14"/>
        <v>1369.8174599999998</v>
      </c>
      <c r="G27" s="39">
        <f t="shared" si="15"/>
        <v>539.62505999999996</v>
      </c>
      <c r="H27" s="39">
        <f t="shared" si="15"/>
        <v>539.62505999999996</v>
      </c>
      <c r="I27" s="40">
        <f t="shared" ref="I27" si="18">I21/2</f>
        <v>290.56733999999994</v>
      </c>
    </row>
    <row r="28" spans="1:9">
      <c r="A28" s="19" t="s">
        <v>16</v>
      </c>
      <c r="B28" s="54">
        <f>SUM(B26:B27)</f>
        <v>3405.7871999999998</v>
      </c>
      <c r="C28" s="55">
        <f>SUM(C26:C27)</f>
        <v>2362.848</v>
      </c>
      <c r="D28" s="56">
        <f>SUM(D26:D27)</f>
        <v>1042.9391999999998</v>
      </c>
      <c r="E28" s="37"/>
      <c r="F28" s="54">
        <f>SUM(F26:F27)</f>
        <v>2581.2745199999995</v>
      </c>
      <c r="G28" s="55">
        <f>SUM(G26:G27)</f>
        <v>1016.8657199999999</v>
      </c>
      <c r="H28" s="55">
        <f>SUM(H26:H27)</f>
        <v>1016.8657199999999</v>
      </c>
      <c r="I28" s="56">
        <f>SUM(I26:I27)</f>
        <v>547.54307999999992</v>
      </c>
    </row>
    <row r="29" spans="1:9" ht="8.4" customHeight="1">
      <c r="B29" s="34"/>
      <c r="C29" s="35"/>
      <c r="D29" s="36"/>
      <c r="E29" s="37"/>
      <c r="F29" s="34"/>
      <c r="G29" s="35"/>
      <c r="H29" s="35"/>
      <c r="I29" s="36"/>
    </row>
    <row r="30" spans="1:9" ht="12.6" thickBot="1">
      <c r="A30" s="19" t="s">
        <v>23</v>
      </c>
      <c r="B30" s="38">
        <f>B24-B28</f>
        <v>60958.400320000001</v>
      </c>
      <c r="C30" s="39">
        <f>C24-C28</f>
        <v>46957.093120000005</v>
      </c>
      <c r="D30" s="40">
        <f>D24-D28</f>
        <v>14001.307199999999</v>
      </c>
      <c r="E30" s="37"/>
      <c r="F30" s="41">
        <f>F24-F28</f>
        <v>34670.875319999999</v>
      </c>
      <c r="G30" s="42">
        <f>G24-G28</f>
        <v>13652.114519999999</v>
      </c>
      <c r="H30" s="42">
        <f>H24-H28</f>
        <v>13652.114519999999</v>
      </c>
      <c r="I30" s="43">
        <f>I24-I28</f>
        <v>7366.646279999999</v>
      </c>
    </row>
    <row r="31" spans="1:9" ht="12.6" thickTop="1">
      <c r="B31" s="37"/>
      <c r="C31" s="37"/>
      <c r="D31" s="37"/>
      <c r="E31" s="37"/>
      <c r="F31" s="34"/>
      <c r="G31" s="35"/>
      <c r="H31" s="35"/>
      <c r="I31" s="36"/>
    </row>
    <row r="32" spans="1:9">
      <c r="B32" s="37"/>
      <c r="C32" s="37"/>
      <c r="D32" s="37"/>
      <c r="E32" s="37"/>
      <c r="F32" s="34"/>
      <c r="G32" s="35"/>
      <c r="H32" s="35"/>
      <c r="I32" s="36"/>
    </row>
    <row r="33" spans="1:9">
      <c r="A33" s="44" t="s">
        <v>24</v>
      </c>
      <c r="B33" s="35"/>
      <c r="C33" s="37"/>
      <c r="D33" s="37"/>
      <c r="E33" s="37"/>
      <c r="F33" s="38">
        <v>20000</v>
      </c>
      <c r="G33" s="35"/>
      <c r="H33" s="35"/>
      <c r="I33" s="36"/>
    </row>
    <row r="34" spans="1:9">
      <c r="A34" s="44"/>
      <c r="B34" s="35"/>
      <c r="C34" s="37"/>
      <c r="D34" s="37"/>
      <c r="E34" s="37"/>
      <c r="F34" s="34"/>
      <c r="G34" s="35"/>
      <c r="H34" s="35"/>
      <c r="I34" s="36"/>
    </row>
    <row r="35" spans="1:9">
      <c r="A35" s="44" t="s">
        <v>38</v>
      </c>
      <c r="B35" s="35"/>
      <c r="C35" s="37"/>
      <c r="D35" s="37"/>
      <c r="E35" s="37"/>
      <c r="F35" s="38">
        <f>F30+F33</f>
        <v>54670.875319999999</v>
      </c>
      <c r="G35" s="35"/>
      <c r="H35" s="35"/>
      <c r="I35" s="36"/>
    </row>
    <row r="36" spans="1:9">
      <c r="A36" s="44"/>
      <c r="B36" s="35"/>
      <c r="C36" s="37"/>
      <c r="D36" s="37"/>
      <c r="E36" s="37"/>
      <c r="F36" s="34"/>
      <c r="G36" s="35"/>
      <c r="H36" s="35"/>
      <c r="I36" s="36"/>
    </row>
    <row r="37" spans="1:9">
      <c r="A37" s="44" t="s">
        <v>39</v>
      </c>
      <c r="B37" s="35"/>
      <c r="C37" s="37"/>
      <c r="D37" s="37"/>
      <c r="E37" s="37"/>
      <c r="F37" s="38">
        <f>B30-F35</f>
        <v>6287.5250000000015</v>
      </c>
      <c r="G37" s="39"/>
      <c r="H37" s="39"/>
      <c r="I37" s="40"/>
    </row>
    <row r="38" spans="1:9">
      <c r="A38" s="44"/>
      <c r="B38" s="45"/>
    </row>
    <row r="39" spans="1:9" hidden="1">
      <c r="B39" s="19" t="s">
        <v>29</v>
      </c>
      <c r="C39" s="19" t="s">
        <v>30</v>
      </c>
      <c r="D39" s="19" t="s">
        <v>31</v>
      </c>
      <c r="F39" s="19" t="s">
        <v>34</v>
      </c>
    </row>
    <row r="40" spans="1:9" hidden="1">
      <c r="A40" s="19" t="s">
        <v>26</v>
      </c>
      <c r="B40" s="19">
        <f>5*36</f>
        <v>180</v>
      </c>
      <c r="C40" s="19">
        <f>4*36</f>
        <v>144</v>
      </c>
      <c r="D40" s="19">
        <f>3*36</f>
        <v>108</v>
      </c>
      <c r="F40" s="19">
        <f>2*36</f>
        <v>72</v>
      </c>
    </row>
    <row r="41" spans="1:9" hidden="1">
      <c r="A41" s="19" t="s">
        <v>28</v>
      </c>
      <c r="B41" s="19">
        <v>2</v>
      </c>
      <c r="C41" s="19">
        <v>2</v>
      </c>
      <c r="D41" s="19">
        <v>2</v>
      </c>
      <c r="F41" s="19">
        <v>2</v>
      </c>
    </row>
    <row r="42" spans="1:9" hidden="1">
      <c r="A42" s="19" t="s">
        <v>27</v>
      </c>
      <c r="B42" s="46">
        <v>10</v>
      </c>
      <c r="C42" s="46">
        <v>10</v>
      </c>
      <c r="D42" s="46">
        <v>10</v>
      </c>
      <c r="E42" s="44"/>
      <c r="F42" s="46">
        <v>10</v>
      </c>
    </row>
    <row r="43" spans="1:9" hidden="1">
      <c r="B43" s="19">
        <f>SUM(B40:B42)</f>
        <v>192</v>
      </c>
      <c r="C43" s="19">
        <f t="shared" ref="C43:D43" si="19">SUM(C40:C42)</f>
        <v>156</v>
      </c>
      <c r="D43" s="19">
        <f t="shared" si="19"/>
        <v>120</v>
      </c>
      <c r="E43" s="19">
        <f t="shared" ref="E43" si="20">SUM(E40:E42)</f>
        <v>0</v>
      </c>
      <c r="F43" s="19">
        <f t="shared" ref="F43" si="21">SUM(F40:F42)</f>
        <v>84</v>
      </c>
    </row>
    <row r="44" spans="1:9">
      <c r="A44" s="44"/>
    </row>
  </sheetData>
  <mergeCells count="4">
    <mergeCell ref="A1:I1"/>
    <mergeCell ref="A4:C4"/>
    <mergeCell ref="B5:D5"/>
    <mergeCell ref="F5:I5"/>
  </mergeCells>
  <phoneticPr fontId="0" type="noConversion"/>
  <printOptions gridLines="1" gridLinesSet="0"/>
  <pageMargins left="0.25" right="0.18" top="1" bottom="1" header="0.5" footer="0.5"/>
  <pageSetup orientation="portrait" r:id="rId1"/>
  <headerFooter alignWithMargins="0">
    <oddFooter>&amp;L&amp;F&amp;CPage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1:F35"/>
  <sheetViews>
    <sheetView topLeftCell="A16" zoomScaleNormal="100" workbookViewId="0">
      <selection activeCell="B17" sqref="B17"/>
    </sheetView>
  </sheetViews>
  <sheetFormatPr defaultColWidth="11.44140625" defaultRowHeight="13.8"/>
  <cols>
    <col min="1" max="1" width="11.44140625" style="2"/>
    <col min="2" max="2" width="22.21875" style="2" customWidth="1"/>
    <col min="3" max="3" width="11.21875" style="2" customWidth="1"/>
    <col min="4" max="4" width="9.44140625" style="2" bestFit="1" customWidth="1"/>
    <col min="5" max="5" width="11.21875" style="1" customWidth="1"/>
    <col min="6" max="6" width="11.77734375" style="2" customWidth="1"/>
    <col min="7" max="16384" width="11.44140625" style="2"/>
  </cols>
  <sheetData>
    <row r="1" spans="2:5">
      <c r="B1" s="15" t="s">
        <v>7</v>
      </c>
      <c r="C1" s="15"/>
      <c r="D1" s="15"/>
    </row>
    <row r="2" spans="2:5">
      <c r="B2" s="15" t="s">
        <v>0</v>
      </c>
      <c r="C2" s="15"/>
      <c r="D2" s="15"/>
    </row>
    <row r="3" spans="2:5">
      <c r="B3" s="16"/>
      <c r="C3" s="15"/>
      <c r="D3" s="15"/>
    </row>
    <row r="5" spans="2:5" s="6" customFormat="1">
      <c r="C5" s="6" t="s">
        <v>1</v>
      </c>
      <c r="D5" s="7" t="s">
        <v>12</v>
      </c>
      <c r="E5" s="7" t="s">
        <v>12</v>
      </c>
    </row>
    <row r="6" spans="2:5">
      <c r="B6" s="2" t="s">
        <v>2</v>
      </c>
      <c r="C6" s="8">
        <f>SUM(D6:E6)</f>
        <v>25593.599999999999</v>
      </c>
      <c r="D6" s="8">
        <f>5*192*13.33</f>
        <v>12796.8</v>
      </c>
      <c r="E6" s="8">
        <f>5*192*13.33</f>
        <v>12796.8</v>
      </c>
    </row>
    <row r="7" spans="2:5">
      <c r="C7" s="8"/>
      <c r="D7" s="8"/>
      <c r="E7" s="8"/>
    </row>
    <row r="8" spans="2:5">
      <c r="B8" s="2" t="s">
        <v>17</v>
      </c>
      <c r="C8" s="8">
        <f>SUM(D8:E8)</f>
        <v>255.93599999999998</v>
      </c>
      <c r="D8" s="8">
        <f>D6*0.01</f>
        <v>127.96799999999999</v>
      </c>
      <c r="E8" s="8">
        <f>E6*0.01</f>
        <v>127.96799999999999</v>
      </c>
    </row>
    <row r="9" spans="2:5">
      <c r="B9" s="2" t="s">
        <v>8</v>
      </c>
      <c r="C9" s="8">
        <f t="shared" ref="C9:C12" si="0">SUM(D9:E9)</f>
        <v>0</v>
      </c>
      <c r="D9" s="8">
        <v>0</v>
      </c>
      <c r="E9" s="8">
        <v>0</v>
      </c>
    </row>
    <row r="10" spans="2:5">
      <c r="B10" s="2" t="s">
        <v>9</v>
      </c>
      <c r="C10" s="8">
        <f t="shared" si="0"/>
        <v>0</v>
      </c>
      <c r="D10" s="8">
        <v>0</v>
      </c>
      <c r="E10" s="8">
        <v>0</v>
      </c>
    </row>
    <row r="11" spans="2:5">
      <c r="B11" s="2" t="s">
        <v>3</v>
      </c>
      <c r="C11" s="8">
        <f t="shared" si="0"/>
        <v>67.2</v>
      </c>
      <c r="D11" s="8">
        <f>20000*0.14/1000*12</f>
        <v>33.6</v>
      </c>
      <c r="E11" s="8">
        <f>20000*0.14/1000*12</f>
        <v>33.6</v>
      </c>
    </row>
    <row r="12" spans="2:5">
      <c r="B12" s="2" t="s">
        <v>4</v>
      </c>
      <c r="C12" s="11">
        <f t="shared" si="0"/>
        <v>0</v>
      </c>
      <c r="D12" s="11">
        <v>0</v>
      </c>
      <c r="E12" s="11">
        <v>0</v>
      </c>
    </row>
    <row r="13" spans="2:5">
      <c r="C13" s="9">
        <f>SUM(C8:C12)</f>
        <v>323.13599999999997</v>
      </c>
      <c r="D13" s="8">
        <f>SUM(D8:D12)</f>
        <v>161.56799999999998</v>
      </c>
      <c r="E13" s="8">
        <f>SUM(E8:E12)</f>
        <v>161.56799999999998</v>
      </c>
    </row>
    <row r="14" spans="2:5">
      <c r="C14" s="9"/>
      <c r="D14" s="8"/>
      <c r="E14" s="8"/>
    </row>
    <row r="15" spans="2:5">
      <c r="B15" s="2" t="s">
        <v>11</v>
      </c>
      <c r="C15" s="8">
        <f t="shared" ref="C15:C16" si="1">SUM(D15:E15)</f>
        <v>1957.9103999999998</v>
      </c>
      <c r="D15" s="9">
        <f t="shared" ref="D15:E15" si="2">D6*0.0765</f>
        <v>978.95519999999988</v>
      </c>
      <c r="E15" s="9">
        <f t="shared" si="2"/>
        <v>978.95519999999988</v>
      </c>
    </row>
    <row r="16" spans="2:5">
      <c r="B16" s="2" t="s">
        <v>10</v>
      </c>
      <c r="C16" s="11">
        <f t="shared" si="1"/>
        <v>2213.8463999999999</v>
      </c>
      <c r="D16" s="10">
        <f t="shared" ref="D16:E16" si="3">D6*0.0865</f>
        <v>1106.9232</v>
      </c>
      <c r="E16" s="10">
        <f t="shared" si="3"/>
        <v>1106.9232</v>
      </c>
    </row>
    <row r="17" spans="2:6">
      <c r="C17" s="9">
        <f>SUM(C15:C16)</f>
        <v>4171.7567999999992</v>
      </c>
      <c r="D17" s="9">
        <f t="shared" ref="D17:E17" si="4">SUM(D15:D16)</f>
        <v>2085.8783999999996</v>
      </c>
      <c r="E17" s="9">
        <f t="shared" si="4"/>
        <v>2085.8783999999996</v>
      </c>
    </row>
    <row r="18" spans="2:6">
      <c r="C18" s="9"/>
      <c r="D18" s="8"/>
      <c r="E18" s="8"/>
    </row>
    <row r="19" spans="2:6" ht="14.4" thickBot="1">
      <c r="B19" s="2" t="s">
        <v>15</v>
      </c>
      <c r="C19" s="14">
        <f>C6+C13+C17</f>
        <v>30088.492799999996</v>
      </c>
      <c r="D19" s="14">
        <f>D6+D13+D17</f>
        <v>15044.246399999998</v>
      </c>
      <c r="E19" s="14">
        <f>E6+E13+E17</f>
        <v>15044.246399999998</v>
      </c>
    </row>
    <row r="20" spans="2:6" ht="14.4" thickTop="1">
      <c r="C20" s="9"/>
      <c r="D20" s="9"/>
      <c r="E20" s="9"/>
    </row>
    <row r="21" spans="2:6">
      <c r="B21" s="2" t="s">
        <v>16</v>
      </c>
      <c r="C21" s="9"/>
      <c r="D21" s="8"/>
      <c r="E21" s="8"/>
    </row>
    <row r="22" spans="2:6">
      <c r="B22" s="2" t="s">
        <v>5</v>
      </c>
      <c r="C22" s="9">
        <f>C15/2</f>
        <v>978.95519999999988</v>
      </c>
      <c r="D22" s="9">
        <f t="shared" ref="D22" si="5">D15/2</f>
        <v>489.47759999999994</v>
      </c>
      <c r="E22" s="9">
        <f t="shared" ref="E22:E23" si="6">E15/2</f>
        <v>489.47759999999994</v>
      </c>
      <c r="F22" s="4"/>
    </row>
    <row r="23" spans="2:6">
      <c r="B23" s="2" t="s">
        <v>6</v>
      </c>
      <c r="C23" s="10">
        <f>C16/2</f>
        <v>1106.9232</v>
      </c>
      <c r="D23" s="10">
        <f t="shared" ref="D23" si="7">D16/2</f>
        <v>553.46159999999998</v>
      </c>
      <c r="E23" s="10">
        <f t="shared" si="6"/>
        <v>553.46159999999998</v>
      </c>
      <c r="F23" s="4"/>
    </row>
    <row r="24" spans="2:6">
      <c r="C24" s="9">
        <f>SUM(C22:C23)</f>
        <v>2085.8783999999996</v>
      </c>
      <c r="D24" s="9">
        <f t="shared" ref="D24:E24" si="8">SUM(D22:D23)</f>
        <v>1042.9391999999998</v>
      </c>
      <c r="E24" s="9">
        <f t="shared" si="8"/>
        <v>1042.9391999999998</v>
      </c>
    </row>
    <row r="25" spans="2:6">
      <c r="C25" s="9"/>
      <c r="D25" s="8"/>
      <c r="E25" s="8"/>
    </row>
    <row r="26" spans="2:6">
      <c r="B26" s="2" t="s">
        <v>18</v>
      </c>
      <c r="C26" s="12">
        <f>C19-C24</f>
        <v>28002.614399999999</v>
      </c>
      <c r="D26" s="8">
        <f>D19-D24</f>
        <v>14001.307199999999</v>
      </c>
      <c r="E26" s="8">
        <f>E19-E24</f>
        <v>14001.307199999999</v>
      </c>
    </row>
    <row r="27" spans="2:6">
      <c r="C27" s="3"/>
      <c r="D27" s="1"/>
    </row>
    <row r="28" spans="2:6">
      <c r="C28" s="1"/>
      <c r="D28" s="1"/>
    </row>
    <row r="29" spans="2:6">
      <c r="B29" s="2" t="s">
        <v>13</v>
      </c>
      <c r="C29" s="12">
        <v>20000</v>
      </c>
    </row>
    <row r="31" spans="2:6">
      <c r="B31" s="2" t="s">
        <v>14</v>
      </c>
      <c r="C31" s="13">
        <f>C26+C29</f>
        <v>48002.614399999999</v>
      </c>
    </row>
    <row r="32" spans="2:6">
      <c r="B32" s="5"/>
    </row>
    <row r="33" spans="2:2">
      <c r="B33" s="5"/>
    </row>
    <row r="34" spans="2:2">
      <c r="B34" s="5"/>
    </row>
    <row r="35" spans="2:2">
      <c r="B35" s="5"/>
    </row>
  </sheetData>
  <mergeCells count="3">
    <mergeCell ref="B1:D1"/>
    <mergeCell ref="B2:D2"/>
    <mergeCell ref="B3:D3"/>
  </mergeCells>
  <printOptions gridLines="1" gridLinesSet="0"/>
  <pageMargins left="0.43" right="0.27" top="1" bottom="1" header="0.5" footer="0.5"/>
  <pageSetup orientation="portrait" r:id="rId1"/>
  <headerFooter alignWithMargins="0">
    <oddFooter>&amp;L&amp;F&amp;CPage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 11-12</vt:lpstr>
      <vt:lpstr>F2+F2  11-12 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2011-08-24T16:49:21Z</cp:lastPrinted>
  <dcterms:created xsi:type="dcterms:W3CDTF">1997-08-13T23:13:54Z</dcterms:created>
  <dcterms:modified xsi:type="dcterms:W3CDTF">2011-08-24T16:54:38Z</dcterms:modified>
</cp:coreProperties>
</file>