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report'!$A$1:$I$183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F77" i="1"/>
  <c r="E94"/>
  <c r="F78"/>
  <c r="F70"/>
  <c r="F36"/>
  <c r="E78"/>
  <c r="E77"/>
  <c r="F67"/>
  <c r="E67"/>
  <c r="E7"/>
  <c r="E12" s="1"/>
  <c r="E125"/>
  <c r="E129" s="1"/>
  <c r="E124"/>
  <c r="E120"/>
  <c r="E46"/>
  <c r="F30"/>
  <c r="F41" s="1"/>
  <c r="F46" s="1"/>
  <c r="E30"/>
  <c r="F53"/>
  <c r="F54" s="1"/>
  <c r="F56" s="1"/>
  <c r="F33"/>
  <c r="F34" s="1"/>
  <c r="F16"/>
  <c r="F7"/>
  <c r="F12" s="1"/>
  <c r="H140"/>
  <c r="E144"/>
  <c r="H144" s="1"/>
  <c r="H138"/>
  <c r="H139"/>
  <c r="H141"/>
  <c r="F147"/>
  <c r="G147"/>
  <c r="F142"/>
  <c r="G142"/>
  <c r="F150"/>
  <c r="G150"/>
  <c r="G152" s="1"/>
  <c r="E146"/>
  <c r="H146" s="1"/>
  <c r="I142"/>
  <c r="E142"/>
  <c r="H145"/>
  <c r="I147" s="1"/>
  <c r="H137"/>
  <c r="E16"/>
  <c r="E106"/>
  <c r="E34"/>
  <c r="E102"/>
  <c r="E53"/>
  <c r="E54" s="1"/>
  <c r="E56" s="1"/>
  <c r="E118"/>
  <c r="F61"/>
  <c r="E112" s="1"/>
  <c r="H135"/>
  <c r="E96"/>
  <c r="E89"/>
  <c r="F20"/>
  <c r="E72"/>
  <c r="G70"/>
  <c r="G69"/>
  <c r="E83"/>
  <c r="G52"/>
  <c r="G32"/>
  <c r="F72" l="1"/>
  <c r="E79"/>
  <c r="F79"/>
  <c r="E41"/>
  <c r="H147"/>
  <c r="I150"/>
  <c r="I152" s="1"/>
  <c r="E159" s="1"/>
  <c r="H142"/>
  <c r="F152"/>
  <c r="F154" s="1"/>
  <c r="E126"/>
  <c r="F37"/>
  <c r="G53"/>
  <c r="E37"/>
  <c r="G33"/>
  <c r="E128"/>
  <c r="G36"/>
  <c r="E104"/>
  <c r="G155"/>
  <c r="F155"/>
  <c r="E147"/>
  <c r="E122"/>
  <c r="G154"/>
  <c r="E130"/>
  <c r="E107" l="1"/>
  <c r="E108" s="1"/>
  <c r="H150"/>
  <c r="H152" s="1"/>
  <c r="E150"/>
  <c r="E152" s="1"/>
  <c r="E158"/>
  <c r="H155"/>
  <c r="E155"/>
  <c r="H154" l="1"/>
  <c r="E154"/>
  <c r="E162"/>
</calcChain>
</file>

<file path=xl/sharedStrings.xml><?xml version="1.0" encoding="utf-8"?>
<sst xmlns="http://schemas.openxmlformats.org/spreadsheetml/2006/main" count="144" uniqueCount="121">
  <si>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</si>
  <si>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</si>
  <si>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</si>
  <si>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</si>
  <si>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</si>
  <si>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</si>
  <si>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</si>
  <si>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</si>
  <si>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</si>
  <si>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</si>
  <si>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</si>
  <si>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</si>
  <si>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</si>
  <si>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</si>
  <si>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</si>
  <si>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</si>
  <si>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</si>
  <si>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</si>
  <si>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</si>
  <si>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</si>
  <si>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</si>
  <si>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</si>
  <si>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</si>
  <si>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</si>
  <si>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</si>
  <si>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</si>
  <si>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</si>
  <si>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</si>
  <si>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</si>
  <si>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</si>
  <si>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</si>
  <si>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</si>
  <si>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</si>
  <si>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</si>
  <si>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</si>
  <si>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</si>
  <si>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</si>
  <si>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</si>
  <si>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</si>
  <si>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</si>
  <si>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</si>
  <si>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</si>
  <si>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</si>
  <si>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</si>
  <si>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</si>
  <si>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</si>
  <si>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</si>
  <si>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</si>
  <si>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</si>
  <si>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</si>
  <si>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</si>
  <si>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</si>
  <si>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</si>
  <si>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</si>
  <si>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</si>
  <si>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</si>
  <si>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</si>
  <si>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</si>
  <si>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</si>
  <si>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</si>
  <si>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</si>
  <si>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</si>
  <si>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</si>
  <si>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</si>
  <si>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</si>
  <si>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</si>
  <si>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</si>
  <si>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</si>
  <si>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</si>
  <si>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</si>
  <si>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</si>
  <si>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</si>
  <si>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</si>
  <si>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</si>
  <si>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</si>
  <si>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Maintenance equipment-tractor</t>
  </si>
  <si>
    <t>Revenue + Transfers</t>
  </si>
  <si>
    <t>Plus prescription rebates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</si>
  <si>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</si>
  <si>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</si>
  <si>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</si>
  <si>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</si>
  <si>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r>
      <t>Account balance -</t>
    </r>
    <r>
      <rPr>
        <i/>
        <sz val="9"/>
        <color rgb="FFFF0000"/>
        <rFont val="Calibri"/>
        <family val="2"/>
      </rPr>
      <t>3/31/11</t>
    </r>
    <r>
      <rPr>
        <sz val="9"/>
        <rFont val="Calibri"/>
        <family val="2"/>
      </rPr>
      <t xml:space="preserve"> YTD +interest AR</t>
    </r>
  </si>
  <si>
    <t xml:space="preserve">Annual audit- Felix &amp; Gloekler,PC will be conducting their annual audit of the financial statements and procedures during July/August </t>
  </si>
  <si>
    <t>Energy Audit payments from rebates</t>
  </si>
  <si>
    <t>Fund Balance-Non-Spendable-NOREBT</t>
  </si>
  <si>
    <t>Fund Balance-Non-Spendable-Inventory</t>
  </si>
  <si>
    <t>Fund Balances - July 1, 2010</t>
  </si>
  <si>
    <t>Fund Balance-Assigned PSERS</t>
  </si>
  <si>
    <t>Fund Balances - June 30, 2011</t>
  </si>
  <si>
    <t>Revenue-District contributions</t>
  </si>
  <si>
    <t>ECVT Foundation-ECF (5/31/11)</t>
  </si>
  <si>
    <t>Fund balance-Unassigned</t>
  </si>
  <si>
    <t>Fund Balance-Assigned-RCTC 6/30/11</t>
  </si>
  <si>
    <t>Capital Assets from General Fund</t>
  </si>
  <si>
    <t>Fund Balance-Capital Assets</t>
  </si>
  <si>
    <t>Operating Expense</t>
  </si>
  <si>
    <t xml:space="preserve">Operating Revenue </t>
  </si>
  <si>
    <t>Depreciation expense</t>
  </si>
  <si>
    <t>We are working with Fort leBoeuf School District to provide management services, which will require ECTS to add</t>
  </si>
  <si>
    <t>a second Food Service part time aide</t>
  </si>
  <si>
    <t>Food Service- school lunch and breakfast program-The ECTS cafeteria Manager has indicated she</t>
  </si>
  <si>
    <t xml:space="preserve">will be retiring in October 2011. </t>
  </si>
  <si>
    <t>Outside meetings and training workshops/webinars</t>
  </si>
  <si>
    <t>PASBO- Cost Reduction Task Force- quarterly meetings August through May</t>
  </si>
  <si>
    <t>*</t>
  </si>
  <si>
    <t xml:space="preserve">Audited </t>
  </si>
  <si>
    <t xml:space="preserve">     Asigned-Capital Projects</t>
  </si>
  <si>
    <t>Fund balance-Aassigned-Food Service</t>
  </si>
  <si>
    <t>Fund Balance-Assigned Capital Assets (net)</t>
  </si>
  <si>
    <t>Audited</t>
  </si>
  <si>
    <t>accrued balance  6/30/11</t>
  </si>
  <si>
    <t>PASBO- Webcast- Concessionary Bargaining-10/18/11</t>
  </si>
  <si>
    <t>Fund Balance-Non-Spendable-Prepaid items</t>
  </si>
  <si>
    <t>Fund Balance-Unassigned-(High School)</t>
  </si>
  <si>
    <t xml:space="preserve">     Adjustment to inventory</t>
  </si>
  <si>
    <t>Fund Balance-Non-Spendable-Prepaid Items</t>
  </si>
  <si>
    <t>Transfers from General Fund: Lighting</t>
  </si>
  <si>
    <t>Transfers from General Fund: Energy rebates</t>
  </si>
  <si>
    <t>Transfers from General Fund: Energy audit rebates</t>
  </si>
  <si>
    <t>Transfers from General Fund : Budgeted transfers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</si>
</sst>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8"/>
  <sheetViews>
    <sheetView tabSelected="1" topLeftCell="A61" zoomScaleNormal="100" workbookViewId="0">
      <selection activeCell="F77" sqref="F77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2" t="s">
        <v>37</v>
      </c>
      <c r="B1" s="132"/>
      <c r="C1" s="132"/>
      <c r="D1" s="132"/>
      <c r="E1" s="132"/>
      <c r="F1" s="132"/>
      <c r="G1" s="132"/>
      <c r="H1" s="132"/>
    </row>
    <row r="2" spans="1:8" s="2" customFormat="1">
      <c r="A2" s="1"/>
      <c r="B2" s="131">
        <v>40752</v>
      </c>
      <c r="C2" s="131"/>
      <c r="D2" s="131"/>
      <c r="E2" s="131"/>
      <c r="F2" s="131"/>
      <c r="G2" s="131"/>
      <c r="H2" s="131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32</v>
      </c>
      <c r="D4" s="7"/>
      <c r="E4" s="8">
        <v>40724</v>
      </c>
      <c r="F4" s="8">
        <v>40694</v>
      </c>
      <c r="G4" s="9" t="s">
        <v>110</v>
      </c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97229.99+666553.07+105334.18</f>
        <v>869117.24</v>
      </c>
      <c r="F7" s="16">
        <f>179442.71+809973.01+105319.42</f>
        <v>1094735.1399999999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54</v>
      </c>
      <c r="D9" s="15"/>
      <c r="E9" s="16">
        <v>385538.05</v>
      </c>
      <c r="F9" s="16">
        <v>383505.28</v>
      </c>
      <c r="G9" s="15"/>
      <c r="H9" s="17"/>
    </row>
    <row r="10" spans="1:8">
      <c r="A10" s="13"/>
      <c r="B10" s="13"/>
      <c r="C10" s="14" t="s">
        <v>1</v>
      </c>
      <c r="D10" s="15"/>
      <c r="E10" s="16">
        <v>23817.95</v>
      </c>
      <c r="F10" s="16">
        <v>22128.23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585.14</v>
      </c>
      <c r="F11" s="16">
        <v>813.04</v>
      </c>
      <c r="G11" s="15"/>
      <c r="H11" s="17"/>
    </row>
    <row r="12" spans="1:8">
      <c r="A12" s="13"/>
      <c r="B12" s="13"/>
      <c r="C12" s="14" t="s">
        <v>48</v>
      </c>
      <c r="D12" s="15"/>
      <c r="E12" s="19">
        <f>SUM(E7:E11)</f>
        <v>1279058.3799999999</v>
      </c>
      <c r="F12" s="19">
        <f>SUM(F7:F11)</f>
        <v>1501181.69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55</v>
      </c>
      <c r="D14" s="15"/>
      <c r="E14" s="16">
        <v>2081.13</v>
      </c>
      <c r="F14" s="16">
        <v>4162.87</v>
      </c>
      <c r="G14" s="15"/>
      <c r="H14" s="17"/>
    </row>
    <row r="15" spans="1:8">
      <c r="A15" s="13"/>
      <c r="B15" s="13"/>
      <c r="C15" s="14" t="s">
        <v>91</v>
      </c>
      <c r="D15" s="15"/>
      <c r="E15" s="16">
        <v>194043.58</v>
      </c>
      <c r="F15" s="16">
        <v>196085.3</v>
      </c>
    </row>
    <row r="16" spans="1:8">
      <c r="A16" s="13"/>
      <c r="B16" s="13"/>
      <c r="C16" s="21" t="s">
        <v>31</v>
      </c>
      <c r="D16" s="22"/>
      <c r="E16" s="19">
        <f>SUM(E14:E15)</f>
        <v>196124.71</v>
      </c>
      <c r="F16" s="19">
        <f>SUM(F14:F15)</f>
        <v>200248.16999999998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40724</v>
      </c>
      <c r="G20" s="27"/>
      <c r="H20" s="20" t="s">
        <v>110</v>
      </c>
    </row>
    <row r="21" spans="1:9">
      <c r="C21" s="28" t="s">
        <v>38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39</v>
      </c>
      <c r="G23" s="36" t="s">
        <v>6</v>
      </c>
    </row>
    <row r="24" spans="1:9">
      <c r="C24" s="111" t="s">
        <v>87</v>
      </c>
      <c r="D24" s="15"/>
      <c r="E24" s="123"/>
      <c r="F24" s="124"/>
      <c r="G24" s="125"/>
    </row>
    <row r="25" spans="1:9">
      <c r="C25" s="14" t="s">
        <v>114</v>
      </c>
      <c r="D25" s="15"/>
      <c r="E25" s="37">
        <v>78978</v>
      </c>
      <c r="F25" s="37">
        <v>279511</v>
      </c>
      <c r="G25" s="38"/>
    </row>
    <row r="26" spans="1:9">
      <c r="C26" s="14" t="s">
        <v>88</v>
      </c>
      <c r="D26" s="15"/>
      <c r="E26" s="37">
        <v>43750</v>
      </c>
      <c r="F26" s="37">
        <v>43750</v>
      </c>
      <c r="G26" s="38"/>
    </row>
    <row r="27" spans="1:9">
      <c r="C27" s="14" t="s">
        <v>85</v>
      </c>
      <c r="D27" s="15"/>
      <c r="E27" s="37">
        <v>525305</v>
      </c>
      <c r="F27" s="37">
        <v>525305</v>
      </c>
      <c r="G27" s="38"/>
    </row>
    <row r="28" spans="1:9">
      <c r="C28" s="14" t="s">
        <v>113</v>
      </c>
      <c r="D28" s="15"/>
      <c r="E28" s="37"/>
      <c r="F28" s="37">
        <v>3567</v>
      </c>
      <c r="G28" s="38"/>
    </row>
    <row r="29" spans="1:9">
      <c r="C29" s="14" t="s">
        <v>86</v>
      </c>
      <c r="D29" s="15"/>
      <c r="E29" s="40">
        <v>230928</v>
      </c>
      <c r="F29" s="40">
        <v>230928</v>
      </c>
      <c r="G29" s="38"/>
    </row>
    <row r="30" spans="1:9">
      <c r="C30" s="14"/>
      <c r="D30" s="15"/>
      <c r="E30" s="37">
        <f>SUM(E25:E29)</f>
        <v>878961</v>
      </c>
      <c r="F30" s="37">
        <f>SUM(F25:F29)</f>
        <v>1083061</v>
      </c>
      <c r="G30" s="38"/>
    </row>
    <row r="31" spans="1:9" ht="6" customHeight="1">
      <c r="C31" s="14"/>
      <c r="D31" s="15"/>
      <c r="E31" s="37"/>
      <c r="F31" s="37"/>
      <c r="G31" s="38"/>
    </row>
    <row r="32" spans="1:9">
      <c r="C32" s="14" t="s">
        <v>90</v>
      </c>
      <c r="D32" s="15"/>
      <c r="E32" s="37">
        <v>3815770</v>
      </c>
      <c r="F32" s="37">
        <v>3815772</v>
      </c>
      <c r="G32" s="39">
        <f>F32/E32</f>
        <v>1.000000524140606</v>
      </c>
      <c r="I32" s="101"/>
    </row>
    <row r="33" spans="3:9">
      <c r="C33" s="14" t="s">
        <v>70</v>
      </c>
      <c r="D33" s="15"/>
      <c r="E33" s="40">
        <v>2010972</v>
      </c>
      <c r="F33" s="40">
        <f>5937562.88-3815772</f>
        <v>2121790.88</v>
      </c>
      <c r="G33" s="39">
        <f>F33/E33</f>
        <v>1.0551071223269144</v>
      </c>
      <c r="I33" s="101"/>
    </row>
    <row r="34" spans="3:9">
      <c r="C34" s="14" t="s">
        <v>71</v>
      </c>
      <c r="D34" s="15"/>
      <c r="E34" s="37">
        <f>SUM(E32:E33)</f>
        <v>5826742</v>
      </c>
      <c r="F34" s="37">
        <f>SUM(F32:F33)</f>
        <v>5937562.8799999999</v>
      </c>
      <c r="G34" s="39"/>
      <c r="I34" s="101"/>
    </row>
    <row r="35" spans="3:9">
      <c r="C35" s="14"/>
      <c r="D35" s="15"/>
      <c r="E35" s="37"/>
      <c r="F35" s="37"/>
      <c r="G35" s="39"/>
      <c r="I35" s="101"/>
    </row>
    <row r="36" spans="3:9">
      <c r="C36" s="14" t="s">
        <v>27</v>
      </c>
      <c r="D36" s="15"/>
      <c r="E36" s="40">
        <v>5784183</v>
      </c>
      <c r="F36" s="40">
        <f>5326756.95+83686.5+19080+328392.63</f>
        <v>5757916.0800000001</v>
      </c>
      <c r="G36" s="39">
        <f>F36/E36</f>
        <v>0.99545883662394496</v>
      </c>
    </row>
    <row r="37" spans="3:9">
      <c r="C37" s="14" t="s">
        <v>14</v>
      </c>
      <c r="D37" s="15"/>
      <c r="E37" s="37">
        <f>E34-E36</f>
        <v>42559</v>
      </c>
      <c r="F37" s="37">
        <f>F34-F36</f>
        <v>179646.79999999981</v>
      </c>
      <c r="G37" s="38"/>
    </row>
    <row r="38" spans="3:9">
      <c r="C38" s="14" t="s">
        <v>115</v>
      </c>
      <c r="D38" s="15"/>
      <c r="E38" s="37"/>
      <c r="F38" s="37">
        <v>-28920</v>
      </c>
      <c r="G38" s="38"/>
    </row>
    <row r="39" spans="3:9" ht="7.5" customHeight="1">
      <c r="C39" s="14"/>
      <c r="D39" s="15"/>
      <c r="E39" s="37"/>
      <c r="F39" s="37"/>
      <c r="G39" s="38"/>
    </row>
    <row r="40" spans="3:9">
      <c r="C40" s="111" t="s">
        <v>89</v>
      </c>
      <c r="D40" s="15"/>
      <c r="E40" s="37"/>
      <c r="F40" s="37"/>
      <c r="G40" s="38"/>
    </row>
    <row r="41" spans="3:9">
      <c r="C41" s="14" t="s">
        <v>114</v>
      </c>
      <c r="D41" s="15"/>
      <c r="E41" s="37">
        <f>E30+E34-E36-E42-E43-E45</f>
        <v>79037</v>
      </c>
      <c r="F41" s="37">
        <f>F30+F34-F36-F42-F43-F44-F45+F38</f>
        <v>315504.79999999981</v>
      </c>
      <c r="G41" s="38"/>
    </row>
    <row r="42" spans="3:9">
      <c r="C42" s="14" t="s">
        <v>88</v>
      </c>
      <c r="D42" s="15"/>
      <c r="E42" s="37">
        <v>86250</v>
      </c>
      <c r="F42" s="37">
        <v>86250</v>
      </c>
      <c r="G42" s="38"/>
    </row>
    <row r="43" spans="3:9">
      <c r="C43" s="14" t="s">
        <v>85</v>
      </c>
      <c r="D43" s="15"/>
      <c r="E43" s="37">
        <v>525305</v>
      </c>
      <c r="F43" s="37">
        <v>552084</v>
      </c>
      <c r="G43" s="38"/>
    </row>
    <row r="44" spans="3:9">
      <c r="C44" s="14" t="s">
        <v>116</v>
      </c>
      <c r="D44" s="15"/>
      <c r="E44" s="37">
        <v>0</v>
      </c>
      <c r="F44" s="37">
        <v>77940</v>
      </c>
      <c r="G44" s="38"/>
    </row>
    <row r="45" spans="3:9">
      <c r="C45" s="14" t="s">
        <v>86</v>
      </c>
      <c r="D45" s="15"/>
      <c r="E45" s="40">
        <v>230928</v>
      </c>
      <c r="F45" s="40">
        <v>202009</v>
      </c>
      <c r="G45" s="38"/>
    </row>
    <row r="46" spans="3:9">
      <c r="C46" s="21"/>
      <c r="D46" s="22"/>
      <c r="E46" s="40">
        <f>SUM(E42:E45)</f>
        <v>842483</v>
      </c>
      <c r="F46" s="40">
        <f>SUM(F41:F45)</f>
        <v>1233787.7999999998</v>
      </c>
      <c r="G46" s="68"/>
    </row>
    <row r="47" spans="3:9" ht="6.75" customHeight="1">
      <c r="C47" s="15"/>
      <c r="D47" s="15"/>
      <c r="E47" s="41"/>
      <c r="F47" s="41"/>
      <c r="G47" s="15"/>
    </row>
    <row r="48" spans="3:9" ht="8.25" customHeight="1">
      <c r="E48" s="42"/>
      <c r="F48" s="43"/>
    </row>
    <row r="49" spans="1:9">
      <c r="C49" s="33" t="s">
        <v>5</v>
      </c>
      <c r="D49" s="25"/>
      <c r="E49" s="34" t="s">
        <v>4</v>
      </c>
      <c r="F49" s="35" t="s">
        <v>39</v>
      </c>
      <c r="G49" s="36" t="s">
        <v>6</v>
      </c>
    </row>
    <row r="50" spans="1:9">
      <c r="C50" s="14" t="s">
        <v>49</v>
      </c>
      <c r="D50" s="15"/>
      <c r="E50" s="37">
        <v>84383</v>
      </c>
      <c r="F50" s="37">
        <v>144750</v>
      </c>
      <c r="G50" s="38"/>
    </row>
    <row r="51" spans="1:9" ht="6.75" customHeight="1">
      <c r="C51" s="14"/>
      <c r="D51" s="15"/>
      <c r="E51" s="37"/>
      <c r="F51" s="37"/>
      <c r="G51" s="38"/>
    </row>
    <row r="52" spans="1:9">
      <c r="C52" s="14" t="s">
        <v>13</v>
      </c>
      <c r="D52" s="15"/>
      <c r="E52" s="37">
        <v>402927</v>
      </c>
      <c r="F52" s="37">
        <v>324770.09000000003</v>
      </c>
      <c r="G52" s="39">
        <f>F52/E52</f>
        <v>0.80602712153814471</v>
      </c>
      <c r="I52" s="97"/>
    </row>
    <row r="53" spans="1:9">
      <c r="C53" s="14" t="s">
        <v>27</v>
      </c>
      <c r="D53" s="15"/>
      <c r="E53" s="40">
        <f>300427+42000+60500</f>
        <v>402927</v>
      </c>
      <c r="F53" s="40">
        <f>232451.24+30548.64+58415.39</f>
        <v>321415.27</v>
      </c>
      <c r="G53" s="39">
        <f>F53/E53</f>
        <v>0.79770099794751903</v>
      </c>
    </row>
    <row r="54" spans="1:9">
      <c r="C54" s="14" t="s">
        <v>14</v>
      </c>
      <c r="D54" s="15"/>
      <c r="E54" s="37">
        <f>E52-E53</f>
        <v>0</v>
      </c>
      <c r="F54" s="37">
        <f>F52-F53</f>
        <v>3354.820000000007</v>
      </c>
      <c r="G54" s="38"/>
    </row>
    <row r="55" spans="1:9" ht="4.5" customHeight="1">
      <c r="C55" s="14"/>
      <c r="D55" s="15"/>
      <c r="E55" s="37"/>
      <c r="F55" s="37"/>
      <c r="G55" s="38"/>
    </row>
    <row r="56" spans="1:9">
      <c r="C56" s="21" t="s">
        <v>93</v>
      </c>
      <c r="D56" s="22"/>
      <c r="E56" s="40">
        <f>E50+E54</f>
        <v>84383</v>
      </c>
      <c r="F56" s="40">
        <f>F50+F54</f>
        <v>148104.82</v>
      </c>
      <c r="G56" s="32"/>
    </row>
    <row r="57" spans="1:9" ht="6.75" customHeight="1"/>
    <row r="58" spans="1:9" ht="6.75" customHeight="1"/>
    <row r="59" spans="1:9" ht="12" customHeight="1"/>
    <row r="60" spans="1:9" ht="6.75" customHeight="1">
      <c r="E60" s="17"/>
      <c r="F60" s="15"/>
      <c r="G60" s="15"/>
    </row>
    <row r="61" spans="1:9">
      <c r="A61" s="3">
        <v>3</v>
      </c>
      <c r="B61" s="3"/>
      <c r="C61" s="6" t="s">
        <v>16</v>
      </c>
      <c r="D61" s="44"/>
      <c r="E61" s="45"/>
      <c r="F61" s="45">
        <f>E4</f>
        <v>40724</v>
      </c>
      <c r="G61" s="46"/>
      <c r="H61" s="20" t="s">
        <v>110</v>
      </c>
    </row>
    <row r="62" spans="1:9">
      <c r="A62" s="3"/>
      <c r="B62" s="3"/>
      <c r="C62" s="47" t="s">
        <v>17</v>
      </c>
      <c r="D62" s="48"/>
      <c r="E62" s="49"/>
      <c r="F62" s="48"/>
      <c r="G62" s="50"/>
    </row>
    <row r="63" spans="1:9">
      <c r="A63" s="3"/>
      <c r="B63" s="3"/>
      <c r="C63" s="14"/>
      <c r="D63" s="15"/>
      <c r="E63" s="51" t="s">
        <v>4</v>
      </c>
      <c r="F63" s="52" t="s">
        <v>40</v>
      </c>
      <c r="G63" s="53" t="s">
        <v>6</v>
      </c>
    </row>
    <row r="64" spans="1:9">
      <c r="A64" s="3"/>
      <c r="B64" s="3"/>
      <c r="C64" s="111" t="s">
        <v>87</v>
      </c>
      <c r="D64" s="15"/>
      <c r="E64" s="126"/>
      <c r="F64" s="127"/>
      <c r="G64" s="128"/>
    </row>
    <row r="65" spans="1:7">
      <c r="A65" s="3"/>
      <c r="B65" s="3"/>
      <c r="C65" s="14" t="s">
        <v>92</v>
      </c>
      <c r="D65" s="15"/>
      <c r="E65" s="54">
        <v>21674.71</v>
      </c>
      <c r="F65" s="54">
        <v>21674.71</v>
      </c>
      <c r="G65" s="50"/>
    </row>
    <row r="66" spans="1:7">
      <c r="A66" s="3"/>
      <c r="B66" s="3"/>
      <c r="C66" s="14" t="s">
        <v>95</v>
      </c>
      <c r="D66" s="15"/>
      <c r="E66" s="57">
        <v>38992.879999999997</v>
      </c>
      <c r="F66" s="57">
        <v>38992.879999999997</v>
      </c>
      <c r="G66" s="50"/>
    </row>
    <row r="67" spans="1:7">
      <c r="A67" s="3"/>
      <c r="B67" s="3"/>
      <c r="C67" s="14"/>
      <c r="D67" s="15"/>
      <c r="E67" s="54">
        <f>SUM(E65:E66)</f>
        <v>60667.59</v>
      </c>
      <c r="F67" s="54">
        <f>SUM(F65:F66)</f>
        <v>60667.59</v>
      </c>
      <c r="G67" s="50"/>
    </row>
    <row r="68" spans="1:7">
      <c r="A68" s="3"/>
      <c r="B68" s="3"/>
      <c r="C68" s="14"/>
      <c r="D68" s="15"/>
      <c r="E68" s="54"/>
      <c r="F68" s="55"/>
      <c r="G68" s="50"/>
    </row>
    <row r="69" spans="1:7">
      <c r="A69" s="3"/>
      <c r="B69" s="3"/>
      <c r="C69" s="14" t="s">
        <v>97</v>
      </c>
      <c r="D69" s="15"/>
      <c r="E69" s="54">
        <v>180000</v>
      </c>
      <c r="F69" s="54">
        <v>193589</v>
      </c>
      <c r="G69" s="56">
        <f>F69/E69</f>
        <v>1.0754944444444445</v>
      </c>
    </row>
    <row r="70" spans="1:7">
      <c r="A70" s="3"/>
      <c r="B70" s="3"/>
      <c r="C70" s="14" t="s">
        <v>96</v>
      </c>
      <c r="D70" s="15"/>
      <c r="E70" s="54">
        <v>180000</v>
      </c>
      <c r="F70" s="54">
        <f>193356.86-4970.04</f>
        <v>188386.81999999998</v>
      </c>
      <c r="G70" s="56">
        <f>F70/E70</f>
        <v>1.0465934444444442</v>
      </c>
    </row>
    <row r="71" spans="1:7" ht="13.8">
      <c r="A71" s="3"/>
      <c r="B71" s="3"/>
      <c r="C71" s="14" t="s">
        <v>98</v>
      </c>
      <c r="D71" s="15"/>
      <c r="E71" s="130"/>
      <c r="F71" s="130">
        <v>4970.04</v>
      </c>
      <c r="G71" s="56"/>
    </row>
    <row r="72" spans="1:7">
      <c r="A72" s="3"/>
      <c r="B72" s="3"/>
      <c r="C72" s="14" t="s">
        <v>18</v>
      </c>
      <c r="D72" s="15"/>
      <c r="E72" s="54">
        <f>E69-E70</f>
        <v>0</v>
      </c>
      <c r="F72" s="54">
        <f>F69-F70-F71</f>
        <v>232.14000000002216</v>
      </c>
      <c r="G72" s="50"/>
    </row>
    <row r="73" spans="1:7">
      <c r="A73" s="3"/>
      <c r="B73" s="3"/>
      <c r="C73" s="14"/>
      <c r="D73" s="15"/>
      <c r="E73" s="54"/>
      <c r="F73" s="54"/>
      <c r="G73" s="50"/>
    </row>
    <row r="74" spans="1:7">
      <c r="A74" s="3"/>
      <c r="B74" s="3"/>
      <c r="C74" s="14" t="s">
        <v>94</v>
      </c>
      <c r="D74" s="15"/>
      <c r="E74" s="54"/>
      <c r="F74" s="54">
        <v>1850</v>
      </c>
      <c r="G74" s="50"/>
    </row>
    <row r="75" spans="1:7">
      <c r="A75" s="3"/>
      <c r="B75" s="3"/>
      <c r="C75" s="14"/>
      <c r="D75" s="15"/>
      <c r="E75" s="54"/>
      <c r="F75" s="54"/>
      <c r="G75" s="50"/>
    </row>
    <row r="76" spans="1:7">
      <c r="A76" s="3"/>
      <c r="B76" s="3"/>
      <c r="C76" s="111" t="s">
        <v>89</v>
      </c>
      <c r="D76" s="15"/>
      <c r="E76" s="54"/>
      <c r="F76" s="54"/>
      <c r="G76" s="50"/>
    </row>
    <row r="77" spans="1:7">
      <c r="A77" s="3"/>
      <c r="B77" s="3"/>
      <c r="C77" s="14" t="s">
        <v>108</v>
      </c>
      <c r="D77" s="15"/>
      <c r="E77" s="54">
        <f>E65+E69-E70</f>
        <v>21674.709999999992</v>
      </c>
      <c r="F77" s="54">
        <f>F65+F69-F70-1763-F74</f>
        <v>23263.890000000014</v>
      </c>
      <c r="G77" s="50"/>
    </row>
    <row r="78" spans="1:7">
      <c r="A78" s="3"/>
      <c r="B78" s="3"/>
      <c r="C78" s="14" t="s">
        <v>109</v>
      </c>
      <c r="D78" s="15"/>
      <c r="E78" s="57">
        <f>E66</f>
        <v>38992.879999999997</v>
      </c>
      <c r="F78" s="57">
        <f>F66-F71+F74+1763</f>
        <v>37635.839999999997</v>
      </c>
      <c r="G78" s="50"/>
    </row>
    <row r="79" spans="1:7">
      <c r="A79" s="3"/>
      <c r="B79" s="3"/>
      <c r="C79" s="111"/>
      <c r="D79" s="15"/>
      <c r="E79" s="54">
        <f>SUM(E77:E78)</f>
        <v>60667.589999999989</v>
      </c>
      <c r="F79" s="54">
        <f>SUM(F77:F78)</f>
        <v>60899.73000000001</v>
      </c>
      <c r="G79" s="129"/>
    </row>
    <row r="80" spans="1:7">
      <c r="C80" s="21"/>
      <c r="D80" s="22"/>
      <c r="E80" s="57"/>
      <c r="F80" s="57"/>
      <c r="G80" s="58"/>
    </row>
    <row r="81" spans="1:7" ht="5.25" customHeight="1">
      <c r="C81" s="15"/>
      <c r="D81" s="15"/>
      <c r="E81" s="41"/>
      <c r="F81" s="41"/>
      <c r="G81" s="15"/>
    </row>
    <row r="82" spans="1:7" ht="8.25" customHeight="1">
      <c r="C82" s="15"/>
      <c r="D82" s="15"/>
      <c r="E82" s="41"/>
      <c r="F82" s="41"/>
      <c r="G82" s="15"/>
    </row>
    <row r="83" spans="1:7">
      <c r="A83" s="3">
        <v>4</v>
      </c>
      <c r="C83" s="24" t="s">
        <v>56</v>
      </c>
      <c r="D83" s="25"/>
      <c r="E83" s="59">
        <f>E4</f>
        <v>40724</v>
      </c>
      <c r="F83" s="9" t="s">
        <v>106</v>
      </c>
      <c r="G83" s="15"/>
    </row>
    <row r="84" spans="1:7">
      <c r="C84" s="60"/>
      <c r="D84" s="61"/>
      <c r="E84" s="62" t="s">
        <v>40</v>
      </c>
      <c r="F84" s="13"/>
      <c r="G84" s="13"/>
    </row>
    <row r="85" spans="1:7">
      <c r="C85" s="14" t="s">
        <v>50</v>
      </c>
      <c r="D85" s="15"/>
      <c r="E85" s="38"/>
      <c r="F85" s="15"/>
      <c r="G85" s="15"/>
    </row>
    <row r="86" spans="1:7">
      <c r="C86" s="14" t="s">
        <v>30</v>
      </c>
      <c r="D86" s="15"/>
      <c r="E86" s="63">
        <v>19134</v>
      </c>
      <c r="F86" s="15"/>
      <c r="G86" s="15"/>
    </row>
    <row r="87" spans="1:7">
      <c r="C87" s="14" t="s">
        <v>52</v>
      </c>
      <c r="D87" s="15"/>
      <c r="E87" s="63">
        <v>214215</v>
      </c>
      <c r="F87" s="15"/>
      <c r="G87" s="15"/>
    </row>
    <row r="88" spans="1:7">
      <c r="C88" s="14" t="s">
        <v>29</v>
      </c>
      <c r="D88" s="15"/>
      <c r="E88" s="64">
        <v>107167.22</v>
      </c>
      <c r="F88" s="15"/>
      <c r="G88" s="15"/>
    </row>
    <row r="89" spans="1:7">
      <c r="C89" s="14"/>
      <c r="D89" s="15"/>
      <c r="E89" s="65">
        <f>SUM(E86:E88)</f>
        <v>340516.22</v>
      </c>
      <c r="F89" s="15"/>
      <c r="G89" s="15"/>
    </row>
    <row r="90" spans="1:7">
      <c r="C90" s="14" t="s">
        <v>33</v>
      </c>
      <c r="D90" s="15"/>
      <c r="E90" s="66"/>
      <c r="F90" s="15"/>
      <c r="G90" s="15"/>
    </row>
    <row r="91" spans="1:7">
      <c r="C91" s="14" t="s">
        <v>117</v>
      </c>
      <c r="D91" s="15"/>
      <c r="E91" s="67">
        <v>139976.5</v>
      </c>
      <c r="F91" s="15"/>
      <c r="G91" s="15"/>
    </row>
    <row r="92" spans="1:7">
      <c r="C92" s="14" t="s">
        <v>118</v>
      </c>
      <c r="D92" s="15"/>
      <c r="E92" s="67">
        <v>81686.5</v>
      </c>
      <c r="F92" s="15"/>
      <c r="G92" s="15"/>
    </row>
    <row r="93" spans="1:7">
      <c r="C93" s="14" t="s">
        <v>119</v>
      </c>
      <c r="D93" s="15"/>
      <c r="E93" s="67">
        <v>4000</v>
      </c>
      <c r="F93" s="15"/>
      <c r="G93" s="15"/>
    </row>
    <row r="94" spans="1:7">
      <c r="C94" s="14" t="s">
        <v>120</v>
      </c>
      <c r="D94" s="15"/>
      <c r="E94" s="67">
        <f>10400+50000+3200</f>
        <v>63600</v>
      </c>
      <c r="F94" s="15"/>
      <c r="G94" s="15"/>
    </row>
    <row r="95" spans="1:7">
      <c r="C95" s="14" t="s">
        <v>7</v>
      </c>
      <c r="D95" s="15"/>
      <c r="E95" s="68">
        <v>4093.59</v>
      </c>
      <c r="F95" s="69"/>
      <c r="G95" s="69"/>
    </row>
    <row r="96" spans="1:7">
      <c r="C96" s="14"/>
      <c r="D96" s="15"/>
      <c r="E96" s="70">
        <f>SUM(E91:E95)</f>
        <v>293356.59000000003</v>
      </c>
      <c r="F96" s="15"/>
      <c r="G96" s="15"/>
    </row>
    <row r="97" spans="1:8">
      <c r="C97" s="14" t="s">
        <v>34</v>
      </c>
      <c r="D97" s="15"/>
      <c r="E97" s="67"/>
      <c r="F97" s="15"/>
      <c r="G97" s="15"/>
    </row>
    <row r="98" spans="1:8">
      <c r="C98" s="14" t="s">
        <v>68</v>
      </c>
      <c r="D98" s="15"/>
      <c r="E98" s="67">
        <v>2207.87</v>
      </c>
      <c r="F98" s="69"/>
      <c r="G98" s="69"/>
    </row>
    <row r="99" spans="1:8">
      <c r="C99" s="14" t="s">
        <v>69</v>
      </c>
      <c r="D99" s="15"/>
      <c r="E99" s="67">
        <v>213259</v>
      </c>
      <c r="F99" s="69"/>
      <c r="G99" s="15"/>
      <c r="H99" s="17"/>
    </row>
    <row r="100" spans="1:8">
      <c r="C100" s="14" t="s">
        <v>84</v>
      </c>
      <c r="D100" s="15"/>
      <c r="E100" s="67">
        <v>4000</v>
      </c>
      <c r="F100" s="69"/>
      <c r="G100" s="15"/>
      <c r="H100" s="17"/>
    </row>
    <row r="101" spans="1:8">
      <c r="C101" s="14" t="s">
        <v>75</v>
      </c>
      <c r="D101" s="15"/>
      <c r="E101" s="67">
        <v>25667.388999999999</v>
      </c>
      <c r="F101" s="69"/>
      <c r="G101" s="15"/>
      <c r="H101" s="17"/>
    </row>
    <row r="102" spans="1:8">
      <c r="C102" s="14"/>
      <c r="D102" s="15"/>
      <c r="E102" s="71">
        <f>SUM(E98:E101)</f>
        <v>245134.25899999999</v>
      </c>
      <c r="F102" s="69"/>
      <c r="G102" s="15"/>
      <c r="H102" s="17"/>
    </row>
    <row r="103" spans="1:8">
      <c r="C103" s="14"/>
      <c r="D103" s="15"/>
      <c r="E103" s="71"/>
      <c r="F103" s="69"/>
      <c r="G103" s="100"/>
      <c r="H103" s="112"/>
    </row>
    <row r="104" spans="1:8">
      <c r="C104" s="14" t="s">
        <v>41</v>
      </c>
      <c r="D104" s="15"/>
      <c r="E104" s="72">
        <f>E89+E96-E102</f>
        <v>388738.55100000009</v>
      </c>
      <c r="F104" s="15"/>
      <c r="G104" s="15"/>
      <c r="H104" s="17"/>
    </row>
    <row r="105" spans="1:8" ht="6" customHeight="1">
      <c r="C105" s="14"/>
      <c r="D105" s="15"/>
      <c r="E105" s="65"/>
      <c r="F105" s="15"/>
      <c r="G105" s="15"/>
      <c r="H105" s="17"/>
    </row>
    <row r="106" spans="1:8">
      <c r="C106" s="14" t="s">
        <v>72</v>
      </c>
      <c r="D106" s="15"/>
      <c r="E106" s="65">
        <f>E86-E98</f>
        <v>16926.13</v>
      </c>
      <c r="F106" s="15"/>
      <c r="G106" s="15"/>
      <c r="H106" s="17"/>
    </row>
    <row r="107" spans="1:8">
      <c r="C107" s="14" t="s">
        <v>107</v>
      </c>
      <c r="D107" s="15"/>
      <c r="E107" s="64">
        <f>E104-E106</f>
        <v>371812.42100000009</v>
      </c>
      <c r="G107" s="15"/>
      <c r="H107" s="17"/>
    </row>
    <row r="108" spans="1:8">
      <c r="C108" s="14"/>
      <c r="D108" s="15"/>
      <c r="E108" s="72">
        <f>SUM(E106:E107)</f>
        <v>388738.55100000009</v>
      </c>
      <c r="F108" s="97"/>
      <c r="G108" s="15"/>
      <c r="H108" s="17"/>
    </row>
    <row r="109" spans="1:8">
      <c r="C109" s="21"/>
      <c r="D109" s="22"/>
      <c r="E109" s="64"/>
      <c r="F109" s="41"/>
      <c r="G109" s="15"/>
    </row>
    <row r="110" spans="1:8">
      <c r="C110" s="15"/>
      <c r="D110" s="15"/>
      <c r="E110" s="113"/>
      <c r="F110" s="41"/>
      <c r="G110" s="15"/>
    </row>
    <row r="112" spans="1:8">
      <c r="A112" s="23">
        <v>5</v>
      </c>
      <c r="B112" s="3"/>
      <c r="C112" s="6" t="s">
        <v>53</v>
      </c>
      <c r="D112" s="44"/>
      <c r="E112" s="106">
        <f>F61</f>
        <v>40724</v>
      </c>
      <c r="F112" s="15" t="s">
        <v>110</v>
      </c>
      <c r="G112" s="15"/>
    </row>
    <row r="113" spans="2:7">
      <c r="B113" s="3"/>
      <c r="C113" s="47"/>
      <c r="D113" s="48"/>
      <c r="E113" s="16"/>
      <c r="F113" s="15"/>
      <c r="G113" s="15"/>
    </row>
    <row r="114" spans="2:7">
      <c r="B114" s="3"/>
      <c r="C114" s="14"/>
      <c r="D114" s="15"/>
      <c r="E114" s="107" t="s">
        <v>40</v>
      </c>
      <c r="F114" s="104"/>
      <c r="G114" s="13"/>
    </row>
    <row r="115" spans="2:7">
      <c r="B115" s="3"/>
      <c r="C115" s="111" t="s">
        <v>51</v>
      </c>
      <c r="D115" s="15"/>
      <c r="E115" s="108"/>
      <c r="F115" s="41"/>
      <c r="G115" s="15"/>
    </row>
    <row r="116" spans="2:7">
      <c r="B116" s="3"/>
      <c r="C116" s="105" t="s">
        <v>57</v>
      </c>
      <c r="D116" s="15"/>
      <c r="E116" s="108">
        <v>2703</v>
      </c>
      <c r="F116" s="41"/>
      <c r="G116" s="15"/>
    </row>
    <row r="117" spans="2:7">
      <c r="B117" s="3"/>
      <c r="C117" s="105" t="s">
        <v>58</v>
      </c>
      <c r="D117" s="15"/>
      <c r="E117" s="109">
        <v>817</v>
      </c>
      <c r="F117" s="41"/>
      <c r="G117" s="15"/>
    </row>
    <row r="118" spans="2:7">
      <c r="B118" s="3"/>
      <c r="C118" s="14"/>
      <c r="D118" s="15"/>
      <c r="E118" s="110">
        <f>SUM(E116:E117)</f>
        <v>3520</v>
      </c>
      <c r="F118" s="103"/>
      <c r="G118" s="15"/>
    </row>
    <row r="119" spans="2:7">
      <c r="B119" s="3"/>
      <c r="C119" s="111" t="s">
        <v>76</v>
      </c>
      <c r="D119" s="15"/>
      <c r="E119" s="108"/>
      <c r="F119" s="41"/>
      <c r="G119" s="69"/>
    </row>
    <row r="120" spans="2:7">
      <c r="B120" s="3"/>
      <c r="C120" s="105" t="s">
        <v>44</v>
      </c>
      <c r="D120" s="15"/>
      <c r="E120" s="108">
        <f>5.71+15123.28+2438</f>
        <v>17566.989999999998</v>
      </c>
      <c r="F120" s="41"/>
      <c r="G120" s="69"/>
    </row>
    <row r="121" spans="2:7">
      <c r="B121" s="3"/>
      <c r="C121" s="105" t="s">
        <v>45</v>
      </c>
      <c r="D121" s="15"/>
      <c r="E121" s="109">
        <v>615.54</v>
      </c>
      <c r="F121" s="41"/>
      <c r="G121" s="69"/>
    </row>
    <row r="122" spans="2:7">
      <c r="B122" s="3"/>
      <c r="C122" s="14"/>
      <c r="D122" s="15"/>
      <c r="E122" s="108">
        <f>SUM(E120:E121)</f>
        <v>18182.53</v>
      </c>
      <c r="F122" s="41"/>
      <c r="G122" s="69"/>
    </row>
    <row r="123" spans="2:7">
      <c r="B123" s="3"/>
      <c r="C123" s="111" t="s">
        <v>46</v>
      </c>
      <c r="D123" s="15"/>
      <c r="E123" s="108"/>
      <c r="F123" s="41"/>
      <c r="G123" s="69"/>
    </row>
    <row r="124" spans="2:7">
      <c r="B124" s="3"/>
      <c r="C124" s="105" t="s">
        <v>44</v>
      </c>
      <c r="D124" s="15"/>
      <c r="E124" s="108">
        <f>9547.26+8570.34+1619</f>
        <v>19736.599999999999</v>
      </c>
      <c r="F124" s="41"/>
      <c r="G124" s="69"/>
    </row>
    <row r="125" spans="2:7">
      <c r="B125" s="3"/>
      <c r="C125" s="105" t="s">
        <v>45</v>
      </c>
      <c r="D125" s="15"/>
      <c r="E125" s="109">
        <f>980.29+335</f>
        <v>1315.29</v>
      </c>
      <c r="F125" s="41"/>
      <c r="G125" s="69"/>
    </row>
    <row r="126" spans="2:7">
      <c r="B126" s="3"/>
      <c r="C126" s="14"/>
      <c r="D126" s="15"/>
      <c r="E126" s="108">
        <f>SUM(E124:E125)</f>
        <v>21051.89</v>
      </c>
      <c r="F126" s="41"/>
      <c r="G126" s="69"/>
    </row>
    <row r="127" spans="2:7">
      <c r="B127" s="3"/>
      <c r="C127" s="111" t="s">
        <v>47</v>
      </c>
      <c r="D127" s="15"/>
      <c r="E127" s="108"/>
      <c r="F127" s="41"/>
      <c r="G127" s="69"/>
    </row>
    <row r="128" spans="2:7">
      <c r="B128" s="3"/>
      <c r="C128" s="105" t="s">
        <v>73</v>
      </c>
      <c r="D128" s="15"/>
      <c r="E128" s="108">
        <f>E116+E120-E124</f>
        <v>533.38999999999942</v>
      </c>
      <c r="F128" s="41"/>
      <c r="G128" s="15"/>
    </row>
    <row r="129" spans="1:10">
      <c r="B129" s="3"/>
      <c r="C129" s="105" t="s">
        <v>74</v>
      </c>
      <c r="D129" s="15"/>
      <c r="E129" s="109">
        <f>E117+E121-E125</f>
        <v>117.25</v>
      </c>
      <c r="F129" s="41"/>
      <c r="G129" s="15"/>
    </row>
    <row r="130" spans="1:10">
      <c r="C130" s="21"/>
      <c r="D130" s="22"/>
      <c r="E130" s="109">
        <f>SUM(E128:E129)</f>
        <v>650.63999999999942</v>
      </c>
      <c r="F130" s="41"/>
      <c r="G130" s="15"/>
    </row>
    <row r="131" spans="1:10">
      <c r="F131" s="15"/>
      <c r="G131" s="15"/>
    </row>
    <row r="133" spans="1:10">
      <c r="A133" s="3">
        <v>6</v>
      </c>
      <c r="B133" s="3"/>
      <c r="C133" s="24" t="s">
        <v>60</v>
      </c>
      <c r="D133" s="25"/>
      <c r="E133" s="73" t="s">
        <v>61</v>
      </c>
      <c r="F133" s="73" t="s">
        <v>62</v>
      </c>
      <c r="G133" s="73" t="s">
        <v>63</v>
      </c>
      <c r="H133" s="74" t="s">
        <v>64</v>
      </c>
      <c r="I133" s="75" t="s">
        <v>65</v>
      </c>
    </row>
    <row r="134" spans="1:10">
      <c r="C134" s="120"/>
      <c r="D134" s="61"/>
      <c r="E134" s="76" t="s">
        <v>9</v>
      </c>
      <c r="F134" s="77" t="s">
        <v>10</v>
      </c>
      <c r="G134" s="77" t="s">
        <v>11</v>
      </c>
      <c r="H134" s="78" t="s">
        <v>8</v>
      </c>
      <c r="I134" s="79" t="s">
        <v>66</v>
      </c>
    </row>
    <row r="135" spans="1:10">
      <c r="C135" s="14" t="s">
        <v>59</v>
      </c>
      <c r="D135" s="15"/>
      <c r="E135" s="37">
        <v>113736</v>
      </c>
      <c r="F135" s="80">
        <v>0</v>
      </c>
      <c r="G135" s="80">
        <v>0</v>
      </c>
      <c r="H135" s="65">
        <f>E135+F135+G135</f>
        <v>113736</v>
      </c>
      <c r="I135" s="81">
        <v>378215</v>
      </c>
    </row>
    <row r="136" spans="1:10" ht="7.5" customHeight="1">
      <c r="C136" s="14"/>
      <c r="D136" s="15"/>
      <c r="E136" s="37"/>
      <c r="F136" s="80"/>
      <c r="G136" s="80"/>
      <c r="H136" s="65"/>
      <c r="I136" s="81"/>
    </row>
    <row r="137" spans="1:10">
      <c r="C137" s="14" t="s">
        <v>28</v>
      </c>
      <c r="D137" s="15"/>
      <c r="E137" s="37">
        <v>444406.05</v>
      </c>
      <c r="F137" s="80">
        <v>29946</v>
      </c>
      <c r="G137" s="80">
        <v>4830</v>
      </c>
      <c r="H137" s="65">
        <f>E137+F137+G137</f>
        <v>479182.05</v>
      </c>
      <c r="I137" s="81">
        <v>84118.95</v>
      </c>
      <c r="J137" s="97"/>
    </row>
    <row r="138" spans="1:10">
      <c r="C138" s="14" t="s">
        <v>77</v>
      </c>
      <c r="D138" s="15"/>
      <c r="E138" s="37">
        <v>8814.42</v>
      </c>
      <c r="F138" s="80"/>
      <c r="G138" s="80"/>
      <c r="H138" s="65">
        <f t="shared" ref="H138:H142" si="0">E138+F138+G138</f>
        <v>8814.42</v>
      </c>
      <c r="I138" s="81"/>
      <c r="J138" s="97"/>
    </row>
    <row r="139" spans="1:10">
      <c r="C139" s="14" t="s">
        <v>78</v>
      </c>
      <c r="D139" s="15"/>
      <c r="E139" s="37">
        <v>8822.7099999999991</v>
      </c>
      <c r="F139" s="80"/>
      <c r="G139" s="80"/>
      <c r="H139" s="65">
        <f t="shared" si="0"/>
        <v>8822.7099999999991</v>
      </c>
      <c r="I139" s="65"/>
      <c r="J139" s="97"/>
    </row>
    <row r="140" spans="1:10">
      <c r="C140" s="14" t="s">
        <v>79</v>
      </c>
      <c r="D140" s="15"/>
      <c r="E140" s="37">
        <v>57554</v>
      </c>
      <c r="F140" s="80"/>
      <c r="G140" s="80"/>
      <c r="H140" s="37">
        <f t="shared" ref="H140" si="1">E140+F140+G140</f>
        <v>57554</v>
      </c>
      <c r="I140" s="65"/>
      <c r="J140" s="97"/>
    </row>
    <row r="141" spans="1:10">
      <c r="C141" s="14" t="s">
        <v>81</v>
      </c>
      <c r="D141" s="15"/>
      <c r="E141" s="40">
        <v>100859</v>
      </c>
      <c r="F141" s="83"/>
      <c r="G141" s="83"/>
      <c r="H141" s="64">
        <f t="shared" si="0"/>
        <v>100859</v>
      </c>
      <c r="I141" s="64"/>
      <c r="J141" s="97"/>
    </row>
    <row r="142" spans="1:10">
      <c r="C142" s="14"/>
      <c r="D142" s="15"/>
      <c r="E142" s="37">
        <f>SUM(E137:E141)</f>
        <v>620456.17999999993</v>
      </c>
      <c r="F142" s="37">
        <f t="shared" ref="F142:G142" si="2">SUM(F137:F141)</f>
        <v>29946</v>
      </c>
      <c r="G142" s="37">
        <f t="shared" si="2"/>
        <v>4830</v>
      </c>
      <c r="H142" s="65">
        <f t="shared" si="0"/>
        <v>655232.17999999993</v>
      </c>
      <c r="I142" s="65">
        <f t="shared" ref="I142" si="3">SUM(I137:I141)</f>
        <v>84118.95</v>
      </c>
      <c r="J142" s="97"/>
    </row>
    <row r="143" spans="1:10">
      <c r="C143" s="14"/>
      <c r="D143" s="15"/>
      <c r="E143" s="37"/>
      <c r="F143" s="80"/>
      <c r="G143" s="80"/>
      <c r="H143" s="65"/>
      <c r="I143" s="81"/>
    </row>
    <row r="144" spans="1:10">
      <c r="C144" s="14" t="s">
        <v>25</v>
      </c>
      <c r="D144" s="15"/>
      <c r="E144" s="37">
        <f>-439355.89-113504</f>
        <v>-552859.89</v>
      </c>
      <c r="F144" s="80">
        <v>-37406.370000000003</v>
      </c>
      <c r="G144" s="80">
        <v>-6535.9</v>
      </c>
      <c r="H144" s="65">
        <f>E144+F144+G144</f>
        <v>-596802.16</v>
      </c>
      <c r="I144" s="81">
        <v>0</v>
      </c>
      <c r="J144" s="97"/>
    </row>
    <row r="145" spans="1:11">
      <c r="C145" s="14" t="s">
        <v>80</v>
      </c>
      <c r="D145" s="15"/>
      <c r="E145" s="37"/>
      <c r="F145" s="80"/>
      <c r="G145" s="80"/>
      <c r="H145" s="65">
        <f>E145+F145+G145</f>
        <v>0</v>
      </c>
      <c r="I145" s="81">
        <v>-57553.87</v>
      </c>
      <c r="J145" s="97"/>
    </row>
    <row r="146" spans="1:11" ht="13.8">
      <c r="C146" s="14" t="s">
        <v>23</v>
      </c>
      <c r="D146" s="15"/>
      <c r="E146" s="82">
        <f>-2.9-23664-1845.69-2489.53</f>
        <v>-28002.12</v>
      </c>
      <c r="F146" s="83">
        <v>-1569.66</v>
      </c>
      <c r="G146" s="83">
        <v>-422.11</v>
      </c>
      <c r="H146" s="64">
        <f>E146+F146+G146</f>
        <v>-29993.89</v>
      </c>
      <c r="I146" s="84"/>
      <c r="J146" s="97"/>
      <c r="K146" s="97"/>
    </row>
    <row r="147" spans="1:11" ht="13.8">
      <c r="C147" s="14" t="s">
        <v>26</v>
      </c>
      <c r="D147" s="15"/>
      <c r="E147" s="82">
        <f>SUM(E144:E146)</f>
        <v>-580862.01</v>
      </c>
      <c r="F147" s="82">
        <f t="shared" ref="F147:H147" si="4">SUM(F144:F146)</f>
        <v>-38976.030000000006</v>
      </c>
      <c r="G147" s="82">
        <f t="shared" si="4"/>
        <v>-6958.0099999999993</v>
      </c>
      <c r="H147" s="82">
        <f t="shared" si="4"/>
        <v>-626796.05000000005</v>
      </c>
      <c r="I147" s="86">
        <f>SUM(I144:I146)</f>
        <v>-57553.87</v>
      </c>
      <c r="J147" s="97"/>
      <c r="K147" s="101"/>
    </row>
    <row r="148" spans="1:11" ht="13.8">
      <c r="C148" s="14" t="s">
        <v>24</v>
      </c>
      <c r="D148" s="15"/>
      <c r="E148" s="82"/>
      <c r="F148" s="87"/>
      <c r="G148" s="87"/>
      <c r="H148" s="85"/>
      <c r="I148" s="88"/>
    </row>
    <row r="149" spans="1:11" ht="6.75" customHeight="1">
      <c r="C149" s="14"/>
      <c r="D149" s="15"/>
      <c r="E149" s="82"/>
      <c r="F149" s="87"/>
      <c r="G149" s="87"/>
      <c r="H149" s="85"/>
      <c r="I149" s="88"/>
    </row>
    <row r="150" spans="1:11">
      <c r="C150" s="14" t="s">
        <v>19</v>
      </c>
      <c r="D150" s="15"/>
      <c r="E150" s="37">
        <f>E142+E147</f>
        <v>39594.169999999925</v>
      </c>
      <c r="F150" s="37">
        <f t="shared" ref="F150:I150" si="5">F142+F147</f>
        <v>-9030.0300000000061</v>
      </c>
      <c r="G150" s="37">
        <f t="shared" si="5"/>
        <v>-2128.0099999999993</v>
      </c>
      <c r="H150" s="37">
        <f t="shared" si="5"/>
        <v>28436.129999999888</v>
      </c>
      <c r="I150" s="65">
        <f t="shared" si="5"/>
        <v>26565.079999999994</v>
      </c>
    </row>
    <row r="151" spans="1:11">
      <c r="C151" s="14"/>
      <c r="D151" s="15"/>
      <c r="E151" s="37"/>
      <c r="F151" s="80"/>
      <c r="G151" s="80"/>
      <c r="H151" s="65"/>
      <c r="I151" s="81"/>
    </row>
    <row r="152" spans="1:11" ht="13.8">
      <c r="C152" s="89" t="s">
        <v>82</v>
      </c>
      <c r="D152" s="15">
        <v>9</v>
      </c>
      <c r="E152" s="82">
        <f>E135+E150</f>
        <v>153330.16999999993</v>
      </c>
      <c r="F152" s="82">
        <f t="shared" ref="F152:H152" si="6">F135+F150</f>
        <v>-9030.0300000000061</v>
      </c>
      <c r="G152" s="82">
        <f t="shared" si="6"/>
        <v>-2128.0099999999993</v>
      </c>
      <c r="H152" s="82">
        <f t="shared" si="6"/>
        <v>142172.12999999989</v>
      </c>
      <c r="I152" s="85">
        <f>I135+I150</f>
        <v>404780.08</v>
      </c>
      <c r="J152" s="98"/>
    </row>
    <row r="153" spans="1:11" ht="7.5" customHeight="1">
      <c r="C153" s="14"/>
      <c r="D153" s="15"/>
      <c r="E153" s="90"/>
      <c r="F153" s="61"/>
      <c r="G153" s="61"/>
      <c r="H153" s="61"/>
      <c r="I153" s="121"/>
    </row>
    <row r="154" spans="1:11">
      <c r="C154" s="14" t="s">
        <v>35</v>
      </c>
      <c r="D154" s="15"/>
      <c r="E154" s="91">
        <f>E152/E155</f>
        <v>-2.3757303907687115</v>
      </c>
      <c r="F154" s="92">
        <f>F152/(F144/D152)</f>
        <v>2.1726318271460197</v>
      </c>
      <c r="G154" s="93">
        <f>G152/(G144/D152)</f>
        <v>2.9302911611254752</v>
      </c>
      <c r="H154" s="91">
        <f>H152/H155</f>
        <v>-2.0414123062836769</v>
      </c>
      <c r="I154" s="121"/>
    </row>
    <row r="155" spans="1:11">
      <c r="C155" s="14" t="s">
        <v>36</v>
      </c>
      <c r="D155" s="15"/>
      <c r="E155" s="40">
        <f>E147/D152</f>
        <v>-64540.223333333335</v>
      </c>
      <c r="F155" s="40">
        <f>F147/D152</f>
        <v>-4330.670000000001</v>
      </c>
      <c r="G155" s="40">
        <f>G147/D152</f>
        <v>-773.11222222222216</v>
      </c>
      <c r="H155" s="99">
        <f>H147/D152</f>
        <v>-69644.005555555559</v>
      </c>
      <c r="I155" s="121"/>
    </row>
    <row r="156" spans="1:11" ht="3.75" customHeight="1">
      <c r="C156" s="14"/>
      <c r="D156" s="15"/>
      <c r="E156" s="61"/>
      <c r="F156" s="61"/>
      <c r="G156" s="61"/>
      <c r="H156" s="61"/>
      <c r="I156" s="121"/>
    </row>
    <row r="157" spans="1:11" s="15" customFormat="1">
      <c r="A157" s="13"/>
      <c r="B157" s="13"/>
      <c r="C157" s="14" t="s">
        <v>22</v>
      </c>
      <c r="E157" s="90"/>
      <c r="F157" s="119"/>
      <c r="G157" s="116"/>
      <c r="H157" s="115"/>
      <c r="I157" s="121"/>
    </row>
    <row r="158" spans="1:11" s="15" customFormat="1">
      <c r="A158" s="13"/>
      <c r="B158" s="13"/>
      <c r="C158" s="14" t="s">
        <v>43</v>
      </c>
      <c r="E158" s="72">
        <f>H152</f>
        <v>142172.12999999989</v>
      </c>
      <c r="F158" s="113"/>
      <c r="G158" s="114"/>
      <c r="H158" s="115"/>
      <c r="I158" s="121"/>
    </row>
    <row r="159" spans="1:11" s="15" customFormat="1">
      <c r="A159" s="13"/>
      <c r="B159" s="13"/>
      <c r="C159" s="14" t="s">
        <v>67</v>
      </c>
      <c r="E159" s="72">
        <f>I152</f>
        <v>404780.08</v>
      </c>
      <c r="F159" s="113"/>
      <c r="G159" s="114"/>
      <c r="H159" s="115"/>
      <c r="I159" s="121"/>
    </row>
    <row r="160" spans="1:11" s="15" customFormat="1" ht="4.5" customHeight="1">
      <c r="A160" s="13"/>
      <c r="B160" s="13"/>
      <c r="C160" s="14"/>
      <c r="E160" s="37"/>
      <c r="F160" s="113"/>
      <c r="G160" s="114"/>
      <c r="H160" s="115"/>
      <c r="I160" s="121"/>
    </row>
    <row r="161" spans="1:9" s="15" customFormat="1" ht="14.25" customHeight="1">
      <c r="A161" s="13"/>
      <c r="B161" s="13"/>
      <c r="C161" s="14" t="s">
        <v>42</v>
      </c>
      <c r="E161" s="94">
        <v>5131.8900000000003</v>
      </c>
      <c r="F161" s="113"/>
      <c r="G161" s="116"/>
      <c r="H161" s="115"/>
      <c r="I161" s="121"/>
    </row>
    <row r="162" spans="1:9" s="15" customFormat="1" ht="13.8">
      <c r="A162" s="13"/>
      <c r="B162" s="13"/>
      <c r="C162" s="21" t="s">
        <v>20</v>
      </c>
      <c r="D162" s="22"/>
      <c r="E162" s="94">
        <f>E158+E159+E161</f>
        <v>552084.1</v>
      </c>
      <c r="F162" s="117" t="s">
        <v>111</v>
      </c>
      <c r="G162" s="117"/>
      <c r="H162" s="118"/>
      <c r="I162" s="122"/>
    </row>
    <row r="163" spans="1:9" s="15" customFormat="1" ht="13.8">
      <c r="A163" s="13"/>
      <c r="B163" s="13"/>
      <c r="E163" s="95"/>
      <c r="F163" s="41"/>
      <c r="H163" s="17"/>
    </row>
    <row r="164" spans="1:9">
      <c r="A164" s="3">
        <v>7</v>
      </c>
      <c r="B164" s="3"/>
      <c r="C164" s="2" t="s">
        <v>21</v>
      </c>
    </row>
    <row r="165" spans="1:9">
      <c r="A165" s="3"/>
      <c r="B165" s="3"/>
      <c r="C165" s="2"/>
    </row>
    <row r="166" spans="1:9" customFormat="1" ht="13.2">
      <c r="B166" s="23"/>
      <c r="C166" s="18"/>
    </row>
    <row r="167" spans="1:9" customFormat="1" ht="13.2">
      <c r="B167" s="23" t="s">
        <v>105</v>
      </c>
      <c r="C167" s="18" t="s">
        <v>101</v>
      </c>
    </row>
    <row r="168" spans="1:9" customFormat="1" ht="13.2">
      <c r="B168" s="23"/>
      <c r="C168" s="18" t="s">
        <v>102</v>
      </c>
    </row>
    <row r="169" spans="1:9" customFormat="1" ht="13.2">
      <c r="B169" s="23"/>
      <c r="C169" s="18" t="s">
        <v>99</v>
      </c>
    </row>
    <row r="170" spans="1:9" customFormat="1" ht="13.2">
      <c r="B170" s="23"/>
      <c r="C170" s="18" t="s">
        <v>100</v>
      </c>
    </row>
    <row r="171" spans="1:9" customFormat="1" ht="13.2">
      <c r="B171" s="23"/>
      <c r="C171" s="18"/>
    </row>
    <row r="172" spans="1:9" customFormat="1" ht="13.2">
      <c r="B172" s="23" t="s">
        <v>105</v>
      </c>
      <c r="C172" s="18" t="s">
        <v>83</v>
      </c>
    </row>
    <row r="173" spans="1:9" customFormat="1" ht="13.2">
      <c r="B173" s="23"/>
      <c r="C173" s="18"/>
    </row>
    <row r="174" spans="1:9">
      <c r="A174" s="3">
        <v>8</v>
      </c>
      <c r="C174" s="9" t="s">
        <v>103</v>
      </c>
    </row>
    <row r="175" spans="1:9">
      <c r="C175" s="102"/>
    </row>
    <row r="176" spans="1:9">
      <c r="B176" s="23" t="s">
        <v>105</v>
      </c>
      <c r="C176" s="102" t="s">
        <v>104</v>
      </c>
    </row>
    <row r="177" spans="2:3">
      <c r="B177" s="23" t="s">
        <v>105</v>
      </c>
      <c r="C177" s="102" t="s">
        <v>112</v>
      </c>
    </row>
    <row r="178" spans="2:3">
      <c r="C178" s="96"/>
    </row>
    <row r="179" spans="2:3">
      <c r="C179" s="96"/>
    </row>
    <row r="180" spans="2:3">
      <c r="C180" s="96"/>
    </row>
    <row r="181" spans="2:3">
      <c r="C181" s="96"/>
    </row>
    <row r="182" spans="2:3">
      <c r="C182" s="96"/>
    </row>
    <row r="183" spans="2:3">
      <c r="C183" s="96"/>
    </row>
    <row r="184" spans="2:3">
      <c r="C184" s="96"/>
    </row>
    <row r="185" spans="2:3">
      <c r="C185" s="96"/>
    </row>
    <row r="186" spans="2:3">
      <c r="C186" s="96"/>
    </row>
    <row r="187" spans="2:3">
      <c r="C187" s="96"/>
    </row>
    <row r="188" spans="2:3">
      <c r="C188" s="96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8" max="16383" man="1"/>
    <brk id="110" max="16383" man="1"/>
    <brk id="1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2011-08-12T15:09:06Z</cp:lastPrinted>
  <dcterms:created xsi:type="dcterms:W3CDTF">2001-08-13T15:36:03Z</dcterms:created>
  <dcterms:modified xsi:type="dcterms:W3CDTF">2011-08-12T15:09:55Z</dcterms:modified>
</cp:coreProperties>
</file>