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84" windowWidth="11340" windowHeight="6804"/>
  </bookViews>
  <sheets>
    <sheet name="Bus Mgr report" sheetId="1" r:id="rId1"/>
    <sheet name="Sheet2" sheetId="2" r:id="rId2"/>
    <sheet name="Sheet3" sheetId="3" r:id="rId3"/>
  </sheets>
  <definedNames>
    <definedName name="_xlnm.Print_Area" localSheetId="0">'Bus Mgr report'!$A$1:$I$155</definedName>
  </definedNames>
  <calcPr calcId="125725"/>
</workbook>
</file>

<file path=xl/calcChain.xml><?xml version="1.0" encoding="utf-8"?>
<calcChain xmlns="http://schemas.openxmlformats.org/spreadsheetml/2006/main">
  <c r="E130" i="1"/>
  <c r="I117"/>
  <c r="I119" s="1"/>
  <c r="I122" s="1"/>
  <c r="E118"/>
  <c r="H117"/>
  <c r="E116"/>
  <c r="E114"/>
  <c r="H114" s="1"/>
  <c r="E101"/>
  <c r="E97"/>
  <c r="F42"/>
  <c r="F31"/>
  <c r="F28"/>
  <c r="E16"/>
  <c r="E7"/>
  <c r="E12" s="1"/>
  <c r="F16"/>
  <c r="F12"/>
  <c r="F7"/>
  <c r="F43"/>
  <c r="F45" s="1"/>
  <c r="E82"/>
  <c r="H118"/>
  <c r="H116"/>
  <c r="F29"/>
  <c r="F35" s="1"/>
  <c r="E29"/>
  <c r="E35" s="1"/>
  <c r="E78"/>
  <c r="E106"/>
  <c r="E42"/>
  <c r="E43" s="1"/>
  <c r="E45" s="1"/>
  <c r="E103"/>
  <c r="E95"/>
  <c r="F50"/>
  <c r="E89" s="1"/>
  <c r="H112"/>
  <c r="F119"/>
  <c r="F124" s="1"/>
  <c r="F126" s="1"/>
  <c r="G119"/>
  <c r="G124" s="1"/>
  <c r="E72"/>
  <c r="E68"/>
  <c r="F20"/>
  <c r="F57"/>
  <c r="F59" s="1"/>
  <c r="E57"/>
  <c r="E59" s="1"/>
  <c r="G56"/>
  <c r="G55"/>
  <c r="E62"/>
  <c r="G41"/>
  <c r="G27"/>
  <c r="I124" l="1"/>
  <c r="E131" s="1"/>
  <c r="F32"/>
  <c r="G42"/>
  <c r="E32"/>
  <c r="G28"/>
  <c r="H119"/>
  <c r="H122" s="1"/>
  <c r="E105"/>
  <c r="G31"/>
  <c r="E80"/>
  <c r="E84" s="1"/>
  <c r="E85" s="1"/>
  <c r="G127"/>
  <c r="F127"/>
  <c r="F122"/>
  <c r="G122"/>
  <c r="E119"/>
  <c r="E99"/>
  <c r="G126"/>
  <c r="E107"/>
  <c r="H124" l="1"/>
  <c r="H127"/>
  <c r="E124"/>
  <c r="E127"/>
  <c r="E122"/>
  <c r="H126" l="1"/>
  <c r="E126"/>
  <c r="E134"/>
</calcChain>
</file>

<file path=xl/sharedStrings.xml><?xml version="1.0" encoding="utf-8"?>
<sst xmlns="http://schemas.openxmlformats.org/spreadsheetml/2006/main" count="114" uniqueCount="101">
  <si>
    <t>General Fund Cash Accounts</t>
  </si>
  <si>
    <t>Food Service Fund- PNC</t>
  </si>
  <si>
    <t>Student Activities Fund-PNC</t>
  </si>
  <si>
    <t>ECTS-High School</t>
  </si>
  <si>
    <t>Annual Budget</t>
  </si>
  <si>
    <t>RCTC</t>
  </si>
  <si>
    <t>%</t>
  </si>
  <si>
    <t>Interest-PSDLAF</t>
  </si>
  <si>
    <t>Total</t>
  </si>
  <si>
    <t>Medical/ Rx</t>
  </si>
  <si>
    <t>Dental</t>
  </si>
  <si>
    <t>Vision</t>
  </si>
  <si>
    <t xml:space="preserve">General Fund- </t>
  </si>
  <si>
    <t>Revenue</t>
  </si>
  <si>
    <t xml:space="preserve">     Change </t>
  </si>
  <si>
    <t xml:space="preserve">     PNC, PSDLAF, PSDMAX, PLGIT</t>
  </si>
  <si>
    <t>Food Service Fund-</t>
  </si>
  <si>
    <t>Income and Expense Summary</t>
  </si>
  <si>
    <t xml:space="preserve">Revenue </t>
  </si>
  <si>
    <t>Expense</t>
  </si>
  <si>
    <t xml:space="preserve">     Gain/ (loss)  </t>
  </si>
  <si>
    <t xml:space="preserve">     YTD contribution less expense</t>
  </si>
  <si>
    <t>Reserved Fund Balance-prepaid medical</t>
  </si>
  <si>
    <t>Other information</t>
  </si>
  <si>
    <t>NOREBT- prepaid claims/expenses</t>
  </si>
  <si>
    <t>Less: Admin expenses/stop-loss ins</t>
  </si>
  <si>
    <t xml:space="preserve">     Total YTD claims and expenses</t>
  </si>
  <si>
    <t>Less: YTD gross claims</t>
  </si>
  <si>
    <t>Less: Total YTD claims/exps.</t>
  </si>
  <si>
    <t>Expenditure and reserve</t>
  </si>
  <si>
    <t>Year-to-date Retained earnings</t>
  </si>
  <si>
    <t>Plus: YTD Contributions+receipts</t>
  </si>
  <si>
    <t xml:space="preserve">     Undesignated</t>
  </si>
  <si>
    <t xml:space="preserve">     Designated-Transition Center</t>
  </si>
  <si>
    <t>Total ECVT Foundation</t>
  </si>
  <si>
    <t>General Ledger Bank Account Balances-</t>
  </si>
  <si>
    <t>Plus:</t>
  </si>
  <si>
    <t>Less:</t>
  </si>
  <si>
    <t>Months of claims + expenses in reserve</t>
  </si>
  <si>
    <t xml:space="preserve">     avg monthly claims + expenses</t>
  </si>
  <si>
    <t>Business Manager Report- prepared by Paul Fritz</t>
  </si>
  <si>
    <t xml:space="preserve">Revenue and Expenditure Summary </t>
  </si>
  <si>
    <t>YTD Actual</t>
  </si>
  <si>
    <t>YTD-Actual</t>
  </si>
  <si>
    <t xml:space="preserve"> Fund Balance </t>
  </si>
  <si>
    <t>Wellness balance</t>
  </si>
  <si>
    <t>ECTS account balance</t>
  </si>
  <si>
    <t>SkillsUSA</t>
  </si>
  <si>
    <t>National Technical Honor Society</t>
  </si>
  <si>
    <t>Expenditure</t>
  </si>
  <si>
    <t>Fund Balances- YTD</t>
  </si>
  <si>
    <t>Total All Funds- Bank Balances</t>
  </si>
  <si>
    <t>Fund Balance July 1, 2010</t>
  </si>
  <si>
    <t>Retained Earnings- July 1, 2010</t>
  </si>
  <si>
    <t>Fund Balance-July 1, 2010</t>
  </si>
  <si>
    <t>Fund Balances- July 1, 2010</t>
  </si>
  <si>
    <t xml:space="preserve">     Designated-Lighting Construction</t>
  </si>
  <si>
    <t>Student Activity Fund</t>
  </si>
  <si>
    <t>ECTS Capital Projects Fund, PSDLAF</t>
  </si>
  <si>
    <t>ECVT Foundation- PSDLAF</t>
  </si>
  <si>
    <t>ECTS Capital Projects Fund-</t>
  </si>
  <si>
    <t>Designated-SkillsUSA</t>
  </si>
  <si>
    <t>Designated-NTHS</t>
  </si>
  <si>
    <t>Account Balance July 1, 2010</t>
  </si>
  <si>
    <t>(2009-10 average enrollment was 54 with an operating loss of $15,954)</t>
  </si>
  <si>
    <t xml:space="preserve">NOREBT-ECTS  </t>
  </si>
  <si>
    <t>mo/EE  $1,108</t>
  </si>
  <si>
    <t>mo/EE  $62</t>
  </si>
  <si>
    <t>mo/EE  $10</t>
  </si>
  <si>
    <t>mo/EE  $1,180</t>
  </si>
  <si>
    <t>Excess</t>
  </si>
  <si>
    <t>Loss fund</t>
  </si>
  <si>
    <t>Excess loss fund - ECTS share of trust assets</t>
  </si>
  <si>
    <t>Transition Center Kitchen payments</t>
  </si>
  <si>
    <t>Lighting construction project payments</t>
  </si>
  <si>
    <t>a</t>
  </si>
  <si>
    <t>Revenue- all other sources</t>
  </si>
  <si>
    <t xml:space="preserve">     Total Revenue</t>
  </si>
  <si>
    <t>Fund Balance-Assigned-PSERS</t>
  </si>
  <si>
    <t>Fund Balance-Assigned-RCTC</t>
  </si>
  <si>
    <t xml:space="preserve">     Assigned-Transition Center</t>
  </si>
  <si>
    <t xml:space="preserve">     Assigned- Lighting Project</t>
  </si>
  <si>
    <t xml:space="preserve">     Unassigned</t>
  </si>
  <si>
    <t>Assigned-SkillsUSA</t>
  </si>
  <si>
    <t>Assigned-NTHS</t>
  </si>
  <si>
    <t>Fund Balance-Assigned PSERS- July 1, 2010</t>
  </si>
  <si>
    <t>Fund Balance-Assigned-HS -July 1, 2010</t>
  </si>
  <si>
    <t>Fund Balance-Assigned-HS</t>
  </si>
  <si>
    <t>Scheduled and attended outside meetings and training workshops/webinars</t>
  </si>
  <si>
    <t xml:space="preserve">     </t>
  </si>
  <si>
    <t>Projecting current enrollment of 68 through the balance of the year, the 10-11 revenue should exceed expenditure</t>
  </si>
  <si>
    <t>Maintenance equipment-tractor</t>
  </si>
  <si>
    <t>ASBO-conference-September 16-19, 2011</t>
  </si>
  <si>
    <t>ECVT Foundation-ECF (3/31/11)</t>
  </si>
  <si>
    <r>
      <t>Revenue-District contributions-</t>
    </r>
    <r>
      <rPr>
        <i/>
        <sz val="9"/>
        <rFont val="Calibri"/>
        <family val="2"/>
      </rPr>
      <t>accrued</t>
    </r>
  </si>
  <si>
    <t>by $3,497,  the 10-11 average enrollment estimated at 62.55.</t>
  </si>
  <si>
    <t>Career and Alternative Education Program average enrollment for April was 63</t>
  </si>
  <si>
    <t>Energy Audit payments (rebates)</t>
  </si>
  <si>
    <t>Transfers from General Fund</t>
  </si>
  <si>
    <r>
      <t>Account balance -</t>
    </r>
    <r>
      <rPr>
        <i/>
        <sz val="9"/>
        <color rgb="FFFF0000"/>
        <rFont val="Calibri"/>
        <family val="2"/>
      </rPr>
      <t>3/31/11</t>
    </r>
    <r>
      <rPr>
        <sz val="9"/>
        <rFont val="Calibri"/>
        <family val="2"/>
      </rPr>
      <t xml:space="preserve"> YTD</t>
    </r>
  </si>
  <si>
    <t xml:space="preserve">     Claims reimbursment from excess loss fund</t>
  </si>
</sst>
</file>

<file path=xl/styles.xml><?xml version="1.0" encoding="utf-8"?>
<styleSheet xmlns="http://schemas.openxmlformats.org/spreadsheetml/2006/main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mm\ d\,\ yyyy"/>
    <numFmt numFmtId="165" formatCode="_(&quot;$&quot;* #,##0.0_);_(&quot;$&quot;* \(#,##0.0\);_(&quot;$&quot;* &quot;-&quot;??_);_(@_)"/>
    <numFmt numFmtId="166" formatCode="_(&quot;$&quot;* #,##0_);_(&quot;$&quot;* \(#,##0\);_(&quot;$&quot;* &quot;-&quot;??_);_(@_)"/>
    <numFmt numFmtId="167" formatCode="_(* #,##0.0_);_(* \(#,##0.0\);_(* &quot;-&quot;??_);_(@_)"/>
    <numFmt numFmtId="168" formatCode="_(* #,##0_);_(* \(#,##0\);_(* &quot;-&quot;??_);_(@_)"/>
    <numFmt numFmtId="169" formatCode="[$-409]mmmm\ d\,\ yyyy;@"/>
  </numFmts>
  <fonts count="8">
    <font>
      <sz val="10"/>
      <name val="Arial"/>
    </font>
    <font>
      <sz val="10"/>
      <name val="Arial"/>
    </font>
    <font>
      <b/>
      <sz val="9"/>
      <name val="Calibri"/>
      <family val="2"/>
    </font>
    <font>
      <sz val="9"/>
      <name val="Calibri"/>
      <family val="2"/>
    </font>
    <font>
      <u val="singleAccounting"/>
      <sz val="9"/>
      <name val="Calibri"/>
      <family val="2"/>
    </font>
    <font>
      <u/>
      <sz val="9"/>
      <name val="Calibri"/>
      <family val="2"/>
    </font>
    <font>
      <i/>
      <sz val="9"/>
      <color rgb="FFFF0000"/>
      <name val="Calibri"/>
      <family val="2"/>
    </font>
    <font>
      <i/>
      <sz val="9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7">
    <xf numFmtId="0" fontId="0" fillId="0" borderId="0" xfId="0"/>
    <xf numFmtId="0" fontId="2" fillId="2" borderId="0" xfId="0" applyFont="1" applyFill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164" fontId="2" fillId="0" borderId="0" xfId="0" applyNumberFormat="1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2" xfId="0" applyFont="1" applyFill="1" applyBorder="1"/>
    <xf numFmtId="169" fontId="2" fillId="3" borderId="3" xfId="2" applyNumberFormat="1" applyFont="1" applyFill="1" applyBorder="1" applyAlignment="1">
      <alignment horizontal="center"/>
    </xf>
    <xf numFmtId="0" fontId="2" fillId="0" borderId="0" xfId="0" applyFont="1" applyFill="1" applyBorder="1"/>
    <xf numFmtId="44" fontId="2" fillId="0" borderId="0" xfId="2" applyFont="1" applyFill="1" applyBorder="1"/>
    <xf numFmtId="0" fontId="2" fillId="0" borderId="4" xfId="0" applyFont="1" applyFill="1" applyBorder="1"/>
    <xf numFmtId="164" fontId="2" fillId="3" borderId="5" xfId="2" applyNumberFormat="1" applyFont="1" applyFill="1" applyBorder="1"/>
    <xf numFmtId="0" fontId="3" fillId="0" borderId="0" xfId="0" applyFont="1" applyFill="1" applyBorder="1" applyAlignment="1">
      <alignment horizontal="center"/>
    </xf>
    <xf numFmtId="0" fontId="3" fillId="0" borderId="4" xfId="0" applyFont="1" applyFill="1" applyBorder="1"/>
    <xf numFmtId="0" fontId="3" fillId="0" borderId="0" xfId="0" applyFont="1" applyFill="1" applyBorder="1"/>
    <xf numFmtId="44" fontId="3" fillId="3" borderId="5" xfId="2" applyFont="1" applyFill="1" applyBorder="1"/>
    <xf numFmtId="44" fontId="3" fillId="0" borderId="0" xfId="2" applyFont="1" applyFill="1" applyBorder="1"/>
    <xf numFmtId="0" fontId="3" fillId="0" borderId="0" xfId="0" applyFont="1" applyFill="1"/>
    <xf numFmtId="44" fontId="3" fillId="3" borderId="6" xfId="2" applyFont="1" applyFill="1" applyBorder="1"/>
    <xf numFmtId="44" fontId="3" fillId="0" borderId="0" xfId="2" applyFont="1" applyFill="1"/>
    <xf numFmtId="0" fontId="3" fillId="0" borderId="7" xfId="0" applyFont="1" applyFill="1" applyBorder="1"/>
    <xf numFmtId="0" fontId="3" fillId="0" borderId="8" xfId="0" applyFont="1" applyFill="1" applyBorder="1"/>
    <xf numFmtId="0" fontId="3" fillId="0" borderId="0" xfId="0" applyFont="1" applyFill="1" applyAlignment="1">
      <alignment horizontal="center"/>
    </xf>
    <xf numFmtId="0" fontId="2" fillId="4" borderId="1" xfId="0" applyFont="1" applyFill="1" applyBorder="1"/>
    <xf numFmtId="0" fontId="3" fillId="4" borderId="2" xfId="0" applyFont="1" applyFill="1" applyBorder="1"/>
    <xf numFmtId="164" fontId="2" fillId="4" borderId="2" xfId="2" applyNumberFormat="1" applyFont="1" applyFill="1" applyBorder="1" applyAlignment="1">
      <alignment horizontal="left" wrapText="1"/>
    </xf>
    <xf numFmtId="0" fontId="3" fillId="4" borderId="3" xfId="0" applyFont="1" applyFill="1" applyBorder="1"/>
    <xf numFmtId="0" fontId="2" fillId="4" borderId="7" xfId="0" applyFont="1" applyFill="1" applyBorder="1"/>
    <xf numFmtId="0" fontId="3" fillId="4" borderId="8" xfId="0" applyFont="1" applyFill="1" applyBorder="1"/>
    <xf numFmtId="44" fontId="3" fillId="4" borderId="8" xfId="2" applyFont="1" applyFill="1" applyBorder="1"/>
    <xf numFmtId="0" fontId="2" fillId="4" borderId="8" xfId="0" applyFont="1" applyFill="1" applyBorder="1"/>
    <xf numFmtId="0" fontId="3" fillId="4" borderId="9" xfId="0" applyFont="1" applyFill="1" applyBorder="1"/>
    <xf numFmtId="0" fontId="3" fillId="4" borderId="1" xfId="0" applyFont="1" applyFill="1" applyBorder="1"/>
    <xf numFmtId="44" fontId="3" fillId="4" borderId="10" xfId="2" applyFont="1" applyFill="1" applyBorder="1" applyAlignment="1">
      <alignment horizontal="center"/>
    </xf>
    <xf numFmtId="14" fontId="3" fillId="4" borderId="10" xfId="0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166" fontId="3" fillId="4" borderId="0" xfId="2" applyNumberFormat="1" applyFont="1" applyFill="1" applyBorder="1"/>
    <xf numFmtId="0" fontId="3" fillId="4" borderId="5" xfId="0" applyFont="1" applyFill="1" applyBorder="1"/>
    <xf numFmtId="10" fontId="3" fillId="4" borderId="5" xfId="3" applyNumberFormat="1" applyFont="1" applyFill="1" applyBorder="1"/>
    <xf numFmtId="166" fontId="3" fillId="4" borderId="8" xfId="2" applyNumberFormat="1" applyFont="1" applyFill="1" applyBorder="1"/>
    <xf numFmtId="166" fontId="3" fillId="0" borderId="0" xfId="2" applyNumberFormat="1" applyFont="1" applyFill="1" applyBorder="1"/>
    <xf numFmtId="44" fontId="3" fillId="0" borderId="0" xfId="2" applyFont="1" applyFill="1" applyAlignment="1">
      <alignment horizontal="center"/>
    </xf>
    <xf numFmtId="14" fontId="3" fillId="0" borderId="0" xfId="0" applyNumberFormat="1" applyFont="1" applyFill="1" applyAlignment="1">
      <alignment horizontal="center"/>
    </xf>
    <xf numFmtId="0" fontId="3" fillId="3" borderId="2" xfId="0" applyFont="1" applyFill="1" applyBorder="1"/>
    <xf numFmtId="164" fontId="2" fillId="3" borderId="10" xfId="2" applyNumberFormat="1" applyFont="1" applyFill="1" applyBorder="1"/>
    <xf numFmtId="0" fontId="3" fillId="3" borderId="3" xfId="0" applyFont="1" applyFill="1" applyBorder="1"/>
    <xf numFmtId="0" fontId="2" fillId="3" borderId="4" xfId="0" applyFont="1" applyFill="1" applyBorder="1"/>
    <xf numFmtId="0" fontId="3" fillId="3" borderId="0" xfId="0" applyFont="1" applyFill="1" applyBorder="1"/>
    <xf numFmtId="44" fontId="3" fillId="3" borderId="0" xfId="2" applyFont="1" applyFill="1" applyBorder="1"/>
    <xf numFmtId="0" fontId="3" fillId="3" borderId="5" xfId="0" applyFont="1" applyFill="1" applyBorder="1"/>
    <xf numFmtId="44" fontId="3" fillId="3" borderId="8" xfId="2" applyFont="1" applyFill="1" applyBorder="1" applyAlignment="1">
      <alignment horizontal="center"/>
    </xf>
    <xf numFmtId="14" fontId="3" fillId="3" borderId="8" xfId="0" applyNumberFormat="1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166" fontId="3" fillId="3" borderId="0" xfId="2" applyNumberFormat="1" applyFont="1" applyFill="1" applyBorder="1"/>
    <xf numFmtId="166" fontId="3" fillId="3" borderId="0" xfId="2" applyNumberFormat="1" applyFont="1" applyFill="1" applyBorder="1" applyAlignment="1">
      <alignment horizontal="center"/>
    </xf>
    <xf numFmtId="10" fontId="3" fillId="3" borderId="5" xfId="3" applyNumberFormat="1" applyFont="1" applyFill="1" applyBorder="1"/>
    <xf numFmtId="166" fontId="3" fillId="3" borderId="8" xfId="2" applyNumberFormat="1" applyFont="1" applyFill="1" applyBorder="1"/>
    <xf numFmtId="0" fontId="3" fillId="3" borderId="9" xfId="0" applyFont="1" applyFill="1" applyBorder="1"/>
    <xf numFmtId="164" fontId="2" fillId="4" borderId="3" xfId="2" applyNumberFormat="1" applyFont="1" applyFill="1" applyBorder="1"/>
    <xf numFmtId="0" fontId="3" fillId="4" borderId="4" xfId="0" applyFont="1" applyFill="1" applyBorder="1"/>
    <xf numFmtId="0" fontId="3" fillId="4" borderId="0" xfId="0" applyFont="1" applyFill="1" applyBorder="1"/>
    <xf numFmtId="14" fontId="3" fillId="4" borderId="9" xfId="0" applyNumberFormat="1" applyFont="1" applyFill="1" applyBorder="1" applyAlignment="1">
      <alignment horizontal="center"/>
    </xf>
    <xf numFmtId="168" fontId="3" fillId="4" borderId="5" xfId="1" applyNumberFormat="1" applyFont="1" applyFill="1" applyBorder="1"/>
    <xf numFmtId="166" fontId="3" fillId="4" borderId="9" xfId="2" applyNumberFormat="1" applyFont="1" applyFill="1" applyBorder="1"/>
    <xf numFmtId="166" fontId="3" fillId="4" borderId="5" xfId="2" applyNumberFormat="1" applyFont="1" applyFill="1" applyBorder="1"/>
    <xf numFmtId="166" fontId="3" fillId="4" borderId="5" xfId="2" applyNumberFormat="1" applyFont="1" applyFill="1" applyBorder="1" applyAlignment="1">
      <alignment horizontal="center"/>
    </xf>
    <xf numFmtId="166" fontId="3" fillId="4" borderId="5" xfId="0" applyNumberFormat="1" applyFont="1" applyFill="1" applyBorder="1"/>
    <xf numFmtId="166" fontId="3" fillId="4" borderId="9" xfId="0" applyNumberFormat="1" applyFont="1" applyFill="1" applyBorder="1"/>
    <xf numFmtId="10" fontId="3" fillId="0" borderId="0" xfId="3" applyNumberFormat="1" applyFont="1" applyFill="1" applyBorder="1"/>
    <xf numFmtId="166" fontId="3" fillId="4" borderId="6" xfId="2" applyNumberFormat="1" applyFont="1" applyFill="1" applyBorder="1"/>
    <xf numFmtId="166" fontId="3" fillId="4" borderId="6" xfId="0" applyNumberFormat="1" applyFont="1" applyFill="1" applyBorder="1"/>
    <xf numFmtId="166" fontId="3" fillId="4" borderId="11" xfId="2" applyNumberFormat="1" applyFont="1" applyFill="1" applyBorder="1"/>
    <xf numFmtId="44" fontId="3" fillId="4" borderId="2" xfId="2" applyFont="1" applyFill="1" applyBorder="1" applyAlignment="1">
      <alignment horizontal="center"/>
    </xf>
    <xf numFmtId="44" fontId="3" fillId="4" borderId="3" xfId="2" applyFont="1" applyFill="1" applyBorder="1" applyAlignment="1">
      <alignment horizontal="center"/>
    </xf>
    <xf numFmtId="166" fontId="3" fillId="4" borderId="12" xfId="2" applyNumberFormat="1" applyFont="1" applyFill="1" applyBorder="1" applyAlignment="1">
      <alignment horizontal="center"/>
    </xf>
    <xf numFmtId="44" fontId="3" fillId="4" borderId="8" xfId="2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44" fontId="3" fillId="4" borderId="9" xfId="2" applyFont="1" applyFill="1" applyBorder="1" applyAlignment="1">
      <alignment horizontal="center"/>
    </xf>
    <xf numFmtId="166" fontId="3" fillId="4" borderId="13" xfId="2" applyNumberFormat="1" applyFont="1" applyFill="1" applyBorder="1" applyAlignment="1">
      <alignment horizontal="center"/>
    </xf>
    <xf numFmtId="166" fontId="3" fillId="4" borderId="0" xfId="0" applyNumberFormat="1" applyFont="1" applyFill="1" applyBorder="1"/>
    <xf numFmtId="166" fontId="3" fillId="4" borderId="14" xfId="2" applyNumberFormat="1" applyFont="1" applyFill="1" applyBorder="1"/>
    <xf numFmtId="166" fontId="4" fillId="4" borderId="0" xfId="2" applyNumberFormat="1" applyFont="1" applyFill="1" applyBorder="1"/>
    <xf numFmtId="166" fontId="3" fillId="4" borderId="8" xfId="0" applyNumberFormat="1" applyFont="1" applyFill="1" applyBorder="1"/>
    <xf numFmtId="166" fontId="3" fillId="4" borderId="13" xfId="2" applyNumberFormat="1" applyFont="1" applyFill="1" applyBorder="1"/>
    <xf numFmtId="166" fontId="4" fillId="4" borderId="5" xfId="2" applyNumberFormat="1" applyFont="1" applyFill="1" applyBorder="1"/>
    <xf numFmtId="166" fontId="4" fillId="4" borderId="12" xfId="2" applyNumberFormat="1" applyFont="1" applyFill="1" applyBorder="1"/>
    <xf numFmtId="166" fontId="4" fillId="4" borderId="0" xfId="0" applyNumberFormat="1" applyFont="1" applyFill="1" applyBorder="1"/>
    <xf numFmtId="166" fontId="4" fillId="4" borderId="14" xfId="2" applyNumberFormat="1" applyFont="1" applyFill="1" applyBorder="1"/>
    <xf numFmtId="0" fontId="3" fillId="0" borderId="4" xfId="0" applyFont="1" applyFill="1" applyBorder="1" applyAlignment="1">
      <alignment horizontal="center" vertical="center"/>
    </xf>
    <xf numFmtId="166" fontId="4" fillId="4" borderId="13" xfId="2" applyNumberFormat="1" applyFont="1" applyFill="1" applyBorder="1"/>
    <xf numFmtId="44" fontId="3" fillId="4" borderId="0" xfId="2" applyFont="1" applyFill="1" applyBorder="1"/>
    <xf numFmtId="167" fontId="3" fillId="4" borderId="0" xfId="1" applyNumberFormat="1" applyFont="1" applyFill="1" applyBorder="1"/>
    <xf numFmtId="168" fontId="3" fillId="4" borderId="0" xfId="1" applyNumberFormat="1" applyFont="1" applyFill="1" applyBorder="1"/>
    <xf numFmtId="165" fontId="3" fillId="4" borderId="0" xfId="1" applyNumberFormat="1" applyFont="1" applyFill="1" applyBorder="1"/>
    <xf numFmtId="166" fontId="4" fillId="4" borderId="11" xfId="2" applyNumberFormat="1" applyFont="1" applyFill="1" applyBorder="1"/>
    <xf numFmtId="166" fontId="4" fillId="0" borderId="0" xfId="2" applyNumberFormat="1" applyFont="1" applyFill="1" applyBorder="1"/>
    <xf numFmtId="14" fontId="3" fillId="0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166" fontId="3" fillId="0" borderId="0" xfId="0" applyNumberFormat="1" applyFont="1" applyFill="1"/>
    <xf numFmtId="43" fontId="3" fillId="0" borderId="0" xfId="0" applyNumberFormat="1" applyFont="1" applyFill="1"/>
    <xf numFmtId="166" fontId="3" fillId="4" borderId="8" xfId="1" applyNumberFormat="1" applyFont="1" applyFill="1" applyBorder="1"/>
    <xf numFmtId="166" fontId="3" fillId="0" borderId="0" xfId="0" applyNumberFormat="1" applyFont="1" applyFill="1" applyBorder="1"/>
    <xf numFmtId="44" fontId="3" fillId="0" borderId="0" xfId="0" applyNumberFormat="1" applyFont="1" applyFill="1"/>
    <xf numFmtId="14" fontId="3" fillId="0" borderId="0" xfId="0" applyNumberFormat="1" applyFont="1" applyFill="1"/>
    <xf numFmtId="166" fontId="3" fillId="0" borderId="0" xfId="2" applyNumberFormat="1" applyFont="1" applyFill="1" applyBorder="1" applyAlignment="1">
      <alignment horizontal="center"/>
    </xf>
    <xf numFmtId="14" fontId="3" fillId="0" borderId="0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right"/>
    </xf>
    <xf numFmtId="164" fontId="2" fillId="3" borderId="6" xfId="2" applyNumberFormat="1" applyFont="1" applyFill="1" applyBorder="1"/>
    <xf numFmtId="14" fontId="3" fillId="3" borderId="9" xfId="0" applyNumberFormat="1" applyFont="1" applyFill="1" applyBorder="1" applyAlignment="1">
      <alignment horizontal="center"/>
    </xf>
    <xf numFmtId="166" fontId="3" fillId="3" borderId="5" xfId="2" applyNumberFormat="1" applyFont="1" applyFill="1" applyBorder="1"/>
    <xf numFmtId="166" fontId="3" fillId="3" borderId="9" xfId="2" applyNumberFormat="1" applyFont="1" applyFill="1" applyBorder="1"/>
    <xf numFmtId="166" fontId="3" fillId="3" borderId="5" xfId="2" applyNumberFormat="1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44" fontId="3" fillId="0" borderId="0" xfId="0" applyNumberFormat="1" applyFont="1" applyFill="1" applyBorder="1"/>
    <xf numFmtId="166" fontId="3" fillId="5" borderId="0" xfId="2" applyNumberFormat="1" applyFont="1" applyFill="1" applyBorder="1"/>
    <xf numFmtId="43" fontId="3" fillId="5" borderId="0" xfId="0" applyNumberFormat="1" applyFont="1" applyFill="1" applyBorder="1"/>
    <xf numFmtId="44" fontId="3" fillId="5" borderId="0" xfId="2" applyFont="1" applyFill="1" applyBorder="1"/>
    <xf numFmtId="0" fontId="3" fillId="5" borderId="0" xfId="0" applyFont="1" applyFill="1" applyBorder="1"/>
    <xf numFmtId="0" fontId="2" fillId="5" borderId="8" xfId="0" applyFont="1" applyFill="1" applyBorder="1"/>
    <xf numFmtId="44" fontId="3" fillId="5" borderId="8" xfId="2" applyFont="1" applyFill="1" applyBorder="1"/>
    <xf numFmtId="0" fontId="3" fillId="5" borderId="0" xfId="0" applyFont="1" applyFill="1" applyBorder="1" applyAlignment="1">
      <alignment horizontal="center"/>
    </xf>
    <xf numFmtId="0" fontId="2" fillId="0" borderId="1" xfId="0" applyFont="1" applyFill="1" applyBorder="1"/>
    <xf numFmtId="0" fontId="3" fillId="0" borderId="5" xfId="0" applyFont="1" applyFill="1" applyBorder="1"/>
    <xf numFmtId="0" fontId="3" fillId="0" borderId="9" xfId="0" applyFont="1" applyFill="1" applyBorder="1"/>
    <xf numFmtId="164" fontId="2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60"/>
  <sheetViews>
    <sheetView tabSelected="1" topLeftCell="A108" zoomScaleNormal="100" workbookViewId="0">
      <selection activeCell="K130" sqref="K130"/>
    </sheetView>
  </sheetViews>
  <sheetFormatPr defaultColWidth="9.21875" defaultRowHeight="12"/>
  <cols>
    <col min="1" max="1" width="2.77734375" style="23" customWidth="1"/>
    <col min="2" max="2" width="2.5546875" style="23" customWidth="1"/>
    <col min="3" max="3" width="29.21875" style="18" customWidth="1"/>
    <col min="4" max="4" width="7.44140625" style="18" customWidth="1"/>
    <col min="5" max="5" width="13.5546875" style="20" customWidth="1"/>
    <col min="6" max="6" width="13.44140625" style="18" customWidth="1"/>
    <col min="7" max="7" width="10.5546875" style="18" customWidth="1"/>
    <col min="8" max="8" width="13.44140625" style="20" customWidth="1"/>
    <col min="9" max="9" width="9.21875" style="18" customWidth="1"/>
    <col min="10" max="16384" width="9.21875" style="18"/>
  </cols>
  <sheetData>
    <row r="1" spans="1:8" s="2" customFormat="1">
      <c r="A1" s="126" t="s">
        <v>40</v>
      </c>
      <c r="B1" s="126"/>
      <c r="C1" s="126"/>
      <c r="D1" s="126"/>
      <c r="E1" s="126"/>
      <c r="F1" s="126"/>
      <c r="G1" s="126"/>
      <c r="H1" s="126"/>
    </row>
    <row r="2" spans="1:8" s="2" customFormat="1">
      <c r="A2" s="1"/>
      <c r="B2" s="125">
        <v>40689</v>
      </c>
      <c r="C2" s="125"/>
      <c r="D2" s="125"/>
      <c r="E2" s="125"/>
      <c r="F2" s="125"/>
      <c r="G2" s="125"/>
      <c r="H2" s="125"/>
    </row>
    <row r="3" spans="1:8" s="2" customFormat="1">
      <c r="A3" s="3"/>
      <c r="B3" s="4"/>
      <c r="C3" s="4"/>
      <c r="D3" s="4"/>
      <c r="E3" s="4"/>
      <c r="F3" s="4"/>
      <c r="G3" s="4"/>
      <c r="H3" s="4"/>
    </row>
    <row r="4" spans="1:8" s="2" customFormat="1">
      <c r="A4" s="5">
        <v>1</v>
      </c>
      <c r="B4" s="5"/>
      <c r="C4" s="6" t="s">
        <v>35</v>
      </c>
      <c r="D4" s="7"/>
      <c r="E4" s="8">
        <v>40663</v>
      </c>
      <c r="F4" s="8">
        <v>40633</v>
      </c>
      <c r="G4" s="9"/>
      <c r="H4" s="10"/>
    </row>
    <row r="5" spans="1:8" s="2" customFormat="1">
      <c r="A5" s="5"/>
      <c r="B5" s="5"/>
      <c r="C5" s="11"/>
      <c r="D5" s="9"/>
      <c r="E5" s="12"/>
      <c r="F5" s="12"/>
      <c r="G5" s="9"/>
      <c r="H5" s="10"/>
    </row>
    <row r="6" spans="1:8">
      <c r="A6" s="13"/>
      <c r="B6" s="13"/>
      <c r="C6" s="14" t="s">
        <v>0</v>
      </c>
      <c r="D6" s="15"/>
      <c r="E6" s="16"/>
      <c r="F6" s="16"/>
      <c r="G6" s="15"/>
      <c r="H6" s="17"/>
    </row>
    <row r="7" spans="1:8">
      <c r="A7" s="13"/>
      <c r="B7" s="13"/>
      <c r="C7" s="14" t="s">
        <v>15</v>
      </c>
      <c r="D7" s="15"/>
      <c r="E7" s="16">
        <f>39335.15+884160.48+105319.41</f>
        <v>1028815.04</v>
      </c>
      <c r="F7" s="16">
        <f>56367.14+794318.97+105319.41</f>
        <v>956005.52</v>
      </c>
      <c r="G7" s="15"/>
      <c r="H7" s="17"/>
    </row>
    <row r="8" spans="1:8" ht="7.5" customHeight="1">
      <c r="A8" s="13"/>
      <c r="B8" s="13"/>
      <c r="C8" s="14"/>
      <c r="D8" s="15"/>
      <c r="E8" s="16"/>
      <c r="F8" s="16"/>
      <c r="G8" s="15"/>
      <c r="H8" s="17"/>
    </row>
    <row r="9" spans="1:8">
      <c r="A9" s="13"/>
      <c r="B9" s="13"/>
      <c r="C9" s="14" t="s">
        <v>58</v>
      </c>
      <c r="D9" s="15"/>
      <c r="E9" s="16">
        <v>385505.27</v>
      </c>
      <c r="F9" s="16">
        <v>385505.27</v>
      </c>
      <c r="G9" s="15"/>
      <c r="H9" s="17"/>
    </row>
    <row r="10" spans="1:8">
      <c r="A10" s="13"/>
      <c r="B10" s="13"/>
      <c r="C10" s="14" t="s">
        <v>1</v>
      </c>
      <c r="D10" s="15"/>
      <c r="E10" s="16">
        <v>19827.86</v>
      </c>
      <c r="F10" s="16">
        <v>20038.54</v>
      </c>
      <c r="G10" s="15"/>
      <c r="H10" s="17"/>
    </row>
    <row r="11" spans="1:8">
      <c r="A11" s="13"/>
      <c r="B11" s="13"/>
      <c r="C11" s="14" t="s">
        <v>2</v>
      </c>
      <c r="D11" s="15"/>
      <c r="E11" s="16">
        <v>1126.4100000000001</v>
      </c>
      <c r="F11" s="16">
        <v>2715.91</v>
      </c>
      <c r="G11" s="15"/>
      <c r="H11" s="17"/>
    </row>
    <row r="12" spans="1:8">
      <c r="A12" s="13"/>
      <c r="B12" s="13"/>
      <c r="C12" s="14" t="s">
        <v>51</v>
      </c>
      <c r="D12" s="15"/>
      <c r="E12" s="19">
        <f>SUM(E7:E11)</f>
        <v>1435274.58</v>
      </c>
      <c r="F12" s="19">
        <f>SUM(F6:F11)</f>
        <v>1364265.24</v>
      </c>
      <c r="G12" s="15"/>
      <c r="H12" s="17"/>
    </row>
    <row r="13" spans="1:8">
      <c r="A13" s="13"/>
      <c r="B13" s="13"/>
      <c r="C13" s="14"/>
      <c r="D13" s="15"/>
      <c r="E13" s="16"/>
      <c r="F13" s="16"/>
      <c r="G13" s="15"/>
      <c r="H13" s="17"/>
    </row>
    <row r="14" spans="1:8">
      <c r="A14" s="13"/>
      <c r="B14" s="13"/>
      <c r="C14" s="14" t="s">
        <v>59</v>
      </c>
      <c r="D14" s="15"/>
      <c r="E14" s="16">
        <v>3967.09</v>
      </c>
      <c r="F14" s="16">
        <v>3882.89</v>
      </c>
      <c r="G14" s="15"/>
      <c r="H14" s="17"/>
    </row>
    <row r="15" spans="1:8">
      <c r="A15" s="13"/>
      <c r="B15" s="13"/>
      <c r="C15" s="14" t="s">
        <v>93</v>
      </c>
      <c r="D15" s="15"/>
      <c r="E15" s="16">
        <v>191450.12</v>
      </c>
      <c r="F15" s="16">
        <v>189748.14</v>
      </c>
    </row>
    <row r="16" spans="1:8">
      <c r="A16" s="13"/>
      <c r="B16" s="13"/>
      <c r="C16" s="21" t="s">
        <v>34</v>
      </c>
      <c r="D16" s="22"/>
      <c r="E16" s="19">
        <f>SUM(E14:E15)</f>
        <v>195417.21</v>
      </c>
      <c r="F16" s="19">
        <f>SUM(F14:F15)</f>
        <v>193631.03000000003</v>
      </c>
    </row>
    <row r="17" spans="1:9">
      <c r="A17" s="13"/>
      <c r="B17" s="13"/>
      <c r="C17" s="15"/>
      <c r="D17" s="15"/>
      <c r="E17" s="17"/>
      <c r="F17" s="15"/>
    </row>
    <row r="18" spans="1:9">
      <c r="A18" s="13"/>
      <c r="B18" s="13"/>
      <c r="C18" s="15"/>
      <c r="D18" s="15"/>
      <c r="E18" s="17"/>
      <c r="F18" s="15"/>
    </row>
    <row r="20" spans="1:9" ht="17.25" customHeight="1">
      <c r="A20" s="3">
        <v>2</v>
      </c>
      <c r="C20" s="24" t="s">
        <v>12</v>
      </c>
      <c r="D20" s="25"/>
      <c r="E20" s="25"/>
      <c r="F20" s="26">
        <f>E4</f>
        <v>40663</v>
      </c>
      <c r="G20" s="27"/>
    </row>
    <row r="21" spans="1:9">
      <c r="C21" s="28" t="s">
        <v>41</v>
      </c>
      <c r="D21" s="29"/>
      <c r="E21" s="30"/>
      <c r="F21" s="31"/>
      <c r="G21" s="32"/>
    </row>
    <row r="23" spans="1:9">
      <c r="C23" s="33" t="s">
        <v>3</v>
      </c>
      <c r="D23" s="25"/>
      <c r="E23" s="34" t="s">
        <v>4</v>
      </c>
      <c r="F23" s="35" t="s">
        <v>42</v>
      </c>
      <c r="G23" s="36" t="s">
        <v>6</v>
      </c>
    </row>
    <row r="24" spans="1:9">
      <c r="C24" s="14" t="s">
        <v>86</v>
      </c>
      <c r="D24" s="15"/>
      <c r="E24" s="37">
        <v>78978</v>
      </c>
      <c r="F24" s="37">
        <v>283078</v>
      </c>
      <c r="G24" s="38"/>
    </row>
    <row r="25" spans="1:9">
      <c r="C25" s="14" t="s">
        <v>85</v>
      </c>
      <c r="D25" s="15"/>
      <c r="E25" s="37">
        <v>43750</v>
      </c>
      <c r="F25" s="37">
        <v>43750</v>
      </c>
      <c r="G25" s="38"/>
    </row>
    <row r="26" spans="1:9" ht="6" customHeight="1">
      <c r="C26" s="14"/>
      <c r="D26" s="15"/>
      <c r="E26" s="37"/>
      <c r="F26" s="37"/>
      <c r="G26" s="38"/>
    </row>
    <row r="27" spans="1:9">
      <c r="C27" s="14" t="s">
        <v>94</v>
      </c>
      <c r="D27" s="15"/>
      <c r="E27" s="37">
        <v>3815770</v>
      </c>
      <c r="F27" s="37">
        <v>3815770</v>
      </c>
      <c r="G27" s="39">
        <f>F27/E27</f>
        <v>1</v>
      </c>
      <c r="I27" s="103"/>
    </row>
    <row r="28" spans="1:9">
      <c r="C28" s="14" t="s">
        <v>76</v>
      </c>
      <c r="D28" s="15"/>
      <c r="E28" s="40">
        <v>2010972</v>
      </c>
      <c r="F28" s="40">
        <f>5464566.51-3815770</f>
        <v>1648796.5099999998</v>
      </c>
      <c r="G28" s="39">
        <f>F28/E28</f>
        <v>0.81990028205265897</v>
      </c>
      <c r="I28" s="103"/>
    </row>
    <row r="29" spans="1:9">
      <c r="C29" s="14" t="s">
        <v>77</v>
      </c>
      <c r="D29" s="15"/>
      <c r="E29" s="37">
        <f>SUM(E27:E28)</f>
        <v>5826742</v>
      </c>
      <c r="F29" s="37">
        <f>SUM(F27:F28)</f>
        <v>5464566.5099999998</v>
      </c>
      <c r="G29" s="39"/>
      <c r="I29" s="103"/>
    </row>
    <row r="30" spans="1:9">
      <c r="C30" s="14"/>
      <c r="D30" s="15"/>
      <c r="E30" s="37"/>
      <c r="F30" s="37"/>
      <c r="G30" s="39"/>
      <c r="I30" s="103"/>
    </row>
    <row r="31" spans="1:9">
      <c r="C31" s="14" t="s">
        <v>29</v>
      </c>
      <c r="D31" s="15"/>
      <c r="E31" s="40">
        <v>5784183</v>
      </c>
      <c r="F31" s="40">
        <f>4071554.42+83686.5+19080+274673.54</f>
        <v>4448994.46</v>
      </c>
      <c r="G31" s="39">
        <f>F31/E31</f>
        <v>0.76916557792172202</v>
      </c>
    </row>
    <row r="32" spans="1:9">
      <c r="C32" s="14" t="s">
        <v>14</v>
      </c>
      <c r="D32" s="15"/>
      <c r="E32" s="37">
        <f>E29-E31</f>
        <v>42559</v>
      </c>
      <c r="F32" s="37">
        <f>F29-F31</f>
        <v>1015572.0499999998</v>
      </c>
      <c r="G32" s="38"/>
    </row>
    <row r="33" spans="3:9" ht="7.5" customHeight="1">
      <c r="C33" s="14"/>
      <c r="D33" s="15"/>
      <c r="E33" s="37"/>
      <c r="F33" s="37"/>
      <c r="G33" s="38"/>
    </row>
    <row r="34" spans="3:9">
      <c r="C34" s="14" t="s">
        <v>78</v>
      </c>
      <c r="D34" s="15"/>
      <c r="E34" s="37">
        <v>86250</v>
      </c>
      <c r="F34" s="37">
        <v>86250</v>
      </c>
      <c r="G34" s="38"/>
    </row>
    <row r="35" spans="3:9">
      <c r="C35" s="21" t="s">
        <v>87</v>
      </c>
      <c r="D35" s="22"/>
      <c r="E35" s="40">
        <f>E24+E25+E29-E31-E34</f>
        <v>79037</v>
      </c>
      <c r="F35" s="40">
        <f>F24+F25+F29-F31-F34</f>
        <v>1256150.0499999998</v>
      </c>
      <c r="G35" s="32"/>
    </row>
    <row r="36" spans="3:9" ht="6.75" customHeight="1">
      <c r="C36" s="15"/>
      <c r="D36" s="15"/>
      <c r="E36" s="41"/>
      <c r="F36" s="41"/>
      <c r="G36" s="15"/>
    </row>
    <row r="37" spans="3:9" ht="8.25" customHeight="1">
      <c r="E37" s="42"/>
      <c r="F37" s="43"/>
    </row>
    <row r="38" spans="3:9">
      <c r="C38" s="33" t="s">
        <v>5</v>
      </c>
      <c r="D38" s="25"/>
      <c r="E38" s="34" t="s">
        <v>4</v>
      </c>
      <c r="F38" s="35" t="s">
        <v>42</v>
      </c>
      <c r="G38" s="36" t="s">
        <v>6</v>
      </c>
    </row>
    <row r="39" spans="3:9">
      <c r="C39" s="14" t="s">
        <v>52</v>
      </c>
      <c r="D39" s="15"/>
      <c r="E39" s="37">
        <v>84383</v>
      </c>
      <c r="F39" s="37">
        <v>144750</v>
      </c>
      <c r="G39" s="38"/>
    </row>
    <row r="40" spans="3:9" ht="6.75" customHeight="1">
      <c r="C40" s="14"/>
      <c r="D40" s="15"/>
      <c r="E40" s="37"/>
      <c r="F40" s="37"/>
      <c r="G40" s="38"/>
    </row>
    <row r="41" spans="3:9">
      <c r="C41" s="14" t="s">
        <v>13</v>
      </c>
      <c r="D41" s="15"/>
      <c r="E41" s="37">
        <v>402927</v>
      </c>
      <c r="F41" s="37">
        <v>277318.7</v>
      </c>
      <c r="G41" s="39">
        <f>F41/E41</f>
        <v>0.68826040449014336</v>
      </c>
      <c r="I41" s="99"/>
    </row>
    <row r="42" spans="3:9">
      <c r="C42" s="14" t="s">
        <v>29</v>
      </c>
      <c r="D42" s="15"/>
      <c r="E42" s="40">
        <f>300427+42000+60500</f>
        <v>402927</v>
      </c>
      <c r="F42" s="40">
        <f>180924.25+23698.56+47235.01</f>
        <v>251857.82</v>
      </c>
      <c r="G42" s="39">
        <f>F42/E42</f>
        <v>0.6250705959143964</v>
      </c>
    </row>
    <row r="43" spans="3:9">
      <c r="C43" s="14" t="s">
        <v>14</v>
      </c>
      <c r="D43" s="15"/>
      <c r="E43" s="37">
        <f>E41-E42</f>
        <v>0</v>
      </c>
      <c r="F43" s="37">
        <f>F41-F42</f>
        <v>25460.880000000005</v>
      </c>
      <c r="G43" s="38"/>
    </row>
    <row r="44" spans="3:9" ht="4.5" customHeight="1">
      <c r="C44" s="14"/>
      <c r="D44" s="15"/>
      <c r="E44" s="37"/>
      <c r="F44" s="37"/>
      <c r="G44" s="38"/>
    </row>
    <row r="45" spans="3:9">
      <c r="C45" s="21" t="s">
        <v>79</v>
      </c>
      <c r="D45" s="22"/>
      <c r="E45" s="40">
        <f>E39+E43</f>
        <v>84383</v>
      </c>
      <c r="F45" s="40">
        <f>F39+F43</f>
        <v>170210.88</v>
      </c>
      <c r="G45" s="32"/>
    </row>
    <row r="46" spans="3:9" ht="6.75" customHeight="1"/>
    <row r="47" spans="3:9" ht="6.75" customHeight="1"/>
    <row r="48" spans="3:9" ht="12" customHeight="1"/>
    <row r="49" spans="1:7" ht="6.75" customHeight="1">
      <c r="E49" s="17"/>
      <c r="F49" s="15"/>
      <c r="G49" s="15"/>
    </row>
    <row r="50" spans="1:7">
      <c r="A50" s="3">
        <v>3</v>
      </c>
      <c r="B50" s="3"/>
      <c r="C50" s="6" t="s">
        <v>16</v>
      </c>
      <c r="D50" s="44"/>
      <c r="E50" s="45"/>
      <c r="F50" s="45">
        <f>E4</f>
        <v>40663</v>
      </c>
      <c r="G50" s="46"/>
    </row>
    <row r="51" spans="1:7">
      <c r="A51" s="3"/>
      <c r="B51" s="3"/>
      <c r="C51" s="47" t="s">
        <v>17</v>
      </c>
      <c r="D51" s="48"/>
      <c r="E51" s="49"/>
      <c r="F51" s="48"/>
      <c r="G51" s="50"/>
    </row>
    <row r="52" spans="1:7">
      <c r="A52" s="3"/>
      <c r="B52" s="3"/>
      <c r="C52" s="14"/>
      <c r="D52" s="15"/>
      <c r="E52" s="51" t="s">
        <v>4</v>
      </c>
      <c r="F52" s="52" t="s">
        <v>43</v>
      </c>
      <c r="G52" s="53" t="s">
        <v>6</v>
      </c>
    </row>
    <row r="53" spans="1:7">
      <c r="A53" s="3"/>
      <c r="B53" s="3"/>
      <c r="C53" s="14" t="s">
        <v>53</v>
      </c>
      <c r="D53" s="15"/>
      <c r="E53" s="54">
        <v>60668</v>
      </c>
      <c r="F53" s="54">
        <v>60668</v>
      </c>
      <c r="G53" s="50"/>
    </row>
    <row r="54" spans="1:7">
      <c r="A54" s="3"/>
      <c r="B54" s="3"/>
      <c r="C54" s="14"/>
      <c r="D54" s="15"/>
      <c r="E54" s="54"/>
      <c r="F54" s="55"/>
      <c r="G54" s="50"/>
    </row>
    <row r="55" spans="1:7">
      <c r="A55" s="3"/>
      <c r="B55" s="3"/>
      <c r="C55" s="14" t="s">
        <v>18</v>
      </c>
      <c r="D55" s="15"/>
      <c r="E55" s="54">
        <v>180000</v>
      </c>
      <c r="F55" s="54">
        <v>164979.54999999999</v>
      </c>
      <c r="G55" s="56">
        <f>F55/E55</f>
        <v>0.91655305555555544</v>
      </c>
    </row>
    <row r="56" spans="1:7">
      <c r="A56" s="3"/>
      <c r="B56" s="3"/>
      <c r="C56" s="14" t="s">
        <v>19</v>
      </c>
      <c r="D56" s="15"/>
      <c r="E56" s="57">
        <v>180000</v>
      </c>
      <c r="F56" s="57">
        <v>154988.20000000001</v>
      </c>
      <c r="G56" s="56">
        <f>F56/E56</f>
        <v>0.86104555555555562</v>
      </c>
    </row>
    <row r="57" spans="1:7">
      <c r="A57" s="3"/>
      <c r="B57" s="3"/>
      <c r="C57" s="14" t="s">
        <v>20</v>
      </c>
      <c r="D57" s="15"/>
      <c r="E57" s="54">
        <f>E55-E56</f>
        <v>0</v>
      </c>
      <c r="F57" s="54">
        <f>F55-F56</f>
        <v>9991.3499999999767</v>
      </c>
      <c r="G57" s="50"/>
    </row>
    <row r="58" spans="1:7" ht="5.25" customHeight="1">
      <c r="A58" s="3"/>
      <c r="B58" s="3"/>
      <c r="C58" s="14"/>
      <c r="D58" s="15"/>
      <c r="E58" s="54"/>
      <c r="F58" s="54"/>
      <c r="G58" s="50"/>
    </row>
    <row r="59" spans="1:7">
      <c r="C59" s="21" t="s">
        <v>30</v>
      </c>
      <c r="D59" s="22"/>
      <c r="E59" s="57">
        <f>E53+E57</f>
        <v>60668</v>
      </c>
      <c r="F59" s="57">
        <f>F53+F57</f>
        <v>70659.349999999977</v>
      </c>
      <c r="G59" s="58"/>
    </row>
    <row r="60" spans="1:7" ht="5.25" customHeight="1">
      <c r="C60" s="15"/>
      <c r="D60" s="15"/>
      <c r="E60" s="41"/>
      <c r="F60" s="41"/>
      <c r="G60" s="15"/>
    </row>
    <row r="61" spans="1:7" ht="8.25" customHeight="1">
      <c r="C61" s="15"/>
      <c r="D61" s="15"/>
      <c r="E61" s="41"/>
      <c r="F61" s="41"/>
      <c r="G61" s="15"/>
    </row>
    <row r="62" spans="1:7">
      <c r="A62" s="3">
        <v>4</v>
      </c>
      <c r="C62" s="24" t="s">
        <v>60</v>
      </c>
      <c r="D62" s="25"/>
      <c r="E62" s="59">
        <f>E4</f>
        <v>40663</v>
      </c>
      <c r="F62" s="9"/>
      <c r="G62" s="15"/>
    </row>
    <row r="63" spans="1:7">
      <c r="C63" s="60"/>
      <c r="D63" s="61"/>
      <c r="E63" s="62" t="s">
        <v>43</v>
      </c>
      <c r="F63" s="13"/>
      <c r="G63" s="13"/>
    </row>
    <row r="64" spans="1:7">
      <c r="C64" s="14" t="s">
        <v>54</v>
      </c>
      <c r="D64" s="15"/>
      <c r="E64" s="38"/>
      <c r="F64" s="15"/>
      <c r="G64" s="15"/>
    </row>
    <row r="65" spans="3:8">
      <c r="C65" s="14" t="s">
        <v>33</v>
      </c>
      <c r="D65" s="15"/>
      <c r="E65" s="63">
        <v>19134</v>
      </c>
      <c r="F65" s="15"/>
      <c r="G65" s="15"/>
    </row>
    <row r="66" spans="3:8">
      <c r="C66" s="14" t="s">
        <v>56</v>
      </c>
      <c r="D66" s="15"/>
      <c r="E66" s="63">
        <v>214215</v>
      </c>
      <c r="F66" s="15"/>
      <c r="G66" s="15"/>
    </row>
    <row r="67" spans="3:8">
      <c r="C67" s="14" t="s">
        <v>32</v>
      </c>
      <c r="D67" s="15"/>
      <c r="E67" s="64">
        <v>107167.22</v>
      </c>
      <c r="F67" s="15"/>
      <c r="G67" s="15"/>
    </row>
    <row r="68" spans="3:8">
      <c r="C68" s="14"/>
      <c r="D68" s="15"/>
      <c r="E68" s="65">
        <f>SUM(E65:E67)</f>
        <v>340516.22</v>
      </c>
      <c r="F68" s="15"/>
      <c r="G68" s="15"/>
    </row>
    <row r="69" spans="3:8">
      <c r="C69" s="14" t="s">
        <v>36</v>
      </c>
      <c r="D69" s="15"/>
      <c r="E69" s="66"/>
      <c r="F69" s="15"/>
      <c r="G69" s="15"/>
    </row>
    <row r="70" spans="3:8">
      <c r="C70" s="14" t="s">
        <v>98</v>
      </c>
      <c r="D70" s="15"/>
      <c r="E70" s="67">
        <v>284063</v>
      </c>
      <c r="F70" s="15"/>
      <c r="G70" s="15"/>
    </row>
    <row r="71" spans="3:8">
      <c r="C71" s="14" t="s">
        <v>7</v>
      </c>
      <c r="D71" s="15"/>
      <c r="E71" s="68">
        <v>4060.81</v>
      </c>
      <c r="F71" s="69"/>
      <c r="G71" s="69"/>
    </row>
    <row r="72" spans="3:8">
      <c r="C72" s="14"/>
      <c r="D72" s="15"/>
      <c r="E72" s="70">
        <f>SUM(E70:E71)</f>
        <v>288123.81</v>
      </c>
      <c r="F72" s="15"/>
      <c r="G72" s="15"/>
    </row>
    <row r="73" spans="3:8">
      <c r="C73" s="14" t="s">
        <v>37</v>
      </c>
      <c r="D73" s="15"/>
      <c r="E73" s="67"/>
      <c r="F73" s="15"/>
      <c r="G73" s="15"/>
    </row>
    <row r="74" spans="3:8">
      <c r="C74" s="14" t="s">
        <v>73</v>
      </c>
      <c r="D74" s="15"/>
      <c r="E74" s="67">
        <v>2207.87</v>
      </c>
      <c r="F74" s="69"/>
      <c r="G74" s="69"/>
    </row>
    <row r="75" spans="3:8">
      <c r="C75" s="14" t="s">
        <v>74</v>
      </c>
      <c r="D75" s="15"/>
      <c r="E75" s="67">
        <v>213259</v>
      </c>
      <c r="F75" s="69"/>
      <c r="G75" s="15"/>
      <c r="H75" s="17"/>
    </row>
    <row r="76" spans="3:8">
      <c r="C76" s="14" t="s">
        <v>97</v>
      </c>
      <c r="D76" s="15"/>
      <c r="E76" s="67">
        <v>4000</v>
      </c>
      <c r="F76" s="69"/>
      <c r="G76" s="15"/>
      <c r="H76" s="17"/>
    </row>
    <row r="77" spans="3:8">
      <c r="C77" s="14" t="s">
        <v>91</v>
      </c>
      <c r="D77" s="15"/>
      <c r="E77" s="67">
        <v>25667.388999999999</v>
      </c>
      <c r="F77" s="69"/>
      <c r="G77" s="15"/>
      <c r="H77" s="17"/>
    </row>
    <row r="78" spans="3:8">
      <c r="C78" s="14"/>
      <c r="D78" s="15"/>
      <c r="E78" s="71">
        <f>SUM(E74:E77)</f>
        <v>245134.25899999999</v>
      </c>
      <c r="F78" s="69"/>
      <c r="G78" s="15"/>
      <c r="H78" s="17"/>
    </row>
    <row r="79" spans="3:8">
      <c r="C79" s="14"/>
      <c r="D79" s="15"/>
      <c r="E79" s="71"/>
      <c r="F79" s="69"/>
      <c r="G79" s="102"/>
      <c r="H79" s="114"/>
    </row>
    <row r="80" spans="3:8">
      <c r="C80" s="14" t="s">
        <v>44</v>
      </c>
      <c r="D80" s="15"/>
      <c r="E80" s="72">
        <f>E68+E72-E78</f>
        <v>383505.77100000007</v>
      </c>
      <c r="F80" s="15"/>
      <c r="G80" s="15"/>
      <c r="H80" s="17"/>
    </row>
    <row r="81" spans="1:8" ht="6" customHeight="1">
      <c r="C81" s="14"/>
      <c r="D81" s="15"/>
      <c r="E81" s="65"/>
      <c r="F81" s="15"/>
      <c r="G81" s="15"/>
      <c r="H81" s="17"/>
    </row>
    <row r="82" spans="1:8">
      <c r="C82" s="14" t="s">
        <v>80</v>
      </c>
      <c r="D82" s="15"/>
      <c r="E82" s="65">
        <f>E65-E74</f>
        <v>16926.13</v>
      </c>
      <c r="F82" s="15"/>
      <c r="G82" s="15"/>
      <c r="H82" s="17"/>
    </row>
    <row r="83" spans="1:8">
      <c r="C83" s="14" t="s">
        <v>81</v>
      </c>
      <c r="D83" s="15"/>
      <c r="E83" s="65">
        <v>1560</v>
      </c>
      <c r="G83" s="15"/>
      <c r="H83" s="17"/>
    </row>
    <row r="84" spans="1:8">
      <c r="C84" s="14" t="s">
        <v>82</v>
      </c>
      <c r="D84" s="15"/>
      <c r="E84" s="64">
        <f>E80-E82-E83</f>
        <v>365019.64100000006</v>
      </c>
      <c r="G84" s="15"/>
      <c r="H84" s="17"/>
    </row>
    <row r="85" spans="1:8">
      <c r="C85" s="14"/>
      <c r="D85" s="15"/>
      <c r="E85" s="72">
        <f>SUM(E82:E84)</f>
        <v>383505.77100000007</v>
      </c>
      <c r="F85" s="99"/>
      <c r="G85" s="15"/>
      <c r="H85" s="17"/>
    </row>
    <row r="86" spans="1:8">
      <c r="C86" s="21"/>
      <c r="D86" s="22"/>
      <c r="E86" s="64"/>
      <c r="F86" s="41"/>
      <c r="G86" s="15"/>
    </row>
    <row r="87" spans="1:8">
      <c r="C87" s="15"/>
      <c r="D87" s="15"/>
      <c r="E87" s="115"/>
      <c r="F87" s="41"/>
      <c r="G87" s="15"/>
    </row>
    <row r="89" spans="1:8">
      <c r="A89" s="23">
        <v>5</v>
      </c>
      <c r="B89" s="3"/>
      <c r="C89" s="6" t="s">
        <v>57</v>
      </c>
      <c r="D89" s="44"/>
      <c r="E89" s="108">
        <f>F50</f>
        <v>40663</v>
      </c>
      <c r="F89" s="15"/>
      <c r="G89" s="15"/>
    </row>
    <row r="90" spans="1:8">
      <c r="B90" s="3"/>
      <c r="C90" s="47"/>
      <c r="D90" s="48"/>
      <c r="E90" s="16"/>
      <c r="F90" s="15"/>
      <c r="G90" s="15"/>
    </row>
    <row r="91" spans="1:8">
      <c r="B91" s="3"/>
      <c r="C91" s="14"/>
      <c r="D91" s="15"/>
      <c r="E91" s="109" t="s">
        <v>43</v>
      </c>
      <c r="F91" s="106"/>
      <c r="G91" s="13"/>
    </row>
    <row r="92" spans="1:8">
      <c r="B92" s="3"/>
      <c r="C92" s="113" t="s">
        <v>55</v>
      </c>
      <c r="D92" s="15"/>
      <c r="E92" s="110"/>
      <c r="F92" s="41"/>
      <c r="G92" s="15"/>
    </row>
    <row r="93" spans="1:8">
      <c r="B93" s="3"/>
      <c r="C93" s="107" t="s">
        <v>61</v>
      </c>
      <c r="D93" s="15"/>
      <c r="E93" s="110">
        <v>2703</v>
      </c>
      <c r="F93" s="41"/>
      <c r="G93" s="15"/>
    </row>
    <row r="94" spans="1:8">
      <c r="B94" s="3"/>
      <c r="C94" s="107" t="s">
        <v>62</v>
      </c>
      <c r="D94" s="15"/>
      <c r="E94" s="111">
        <v>817</v>
      </c>
      <c r="F94" s="41"/>
      <c r="G94" s="15"/>
    </row>
    <row r="95" spans="1:8">
      <c r="B95" s="3"/>
      <c r="C95" s="14"/>
      <c r="D95" s="15"/>
      <c r="E95" s="112">
        <f>SUM(E93:E94)</f>
        <v>3520</v>
      </c>
      <c r="F95" s="105"/>
      <c r="G95" s="15"/>
    </row>
    <row r="96" spans="1:8">
      <c r="B96" s="3"/>
      <c r="C96" s="113" t="s">
        <v>18</v>
      </c>
      <c r="D96" s="15"/>
      <c r="E96" s="110"/>
      <c r="F96" s="41"/>
      <c r="G96" s="69"/>
    </row>
    <row r="97" spans="1:9">
      <c r="B97" s="3"/>
      <c r="C97" s="107" t="s">
        <v>47</v>
      </c>
      <c r="D97" s="15"/>
      <c r="E97" s="110">
        <f>5.39+14178.6+2408</f>
        <v>16591.989999999998</v>
      </c>
      <c r="F97" s="41"/>
      <c r="G97" s="69"/>
    </row>
    <row r="98" spans="1:9">
      <c r="B98" s="3"/>
      <c r="C98" s="107" t="s">
        <v>48</v>
      </c>
      <c r="D98" s="15"/>
      <c r="E98" s="111">
        <v>479.79</v>
      </c>
      <c r="F98" s="41"/>
      <c r="G98" s="69"/>
    </row>
    <row r="99" spans="1:9">
      <c r="B99" s="3"/>
      <c r="C99" s="14"/>
      <c r="D99" s="15"/>
      <c r="E99" s="110">
        <f>SUM(E97:E98)</f>
        <v>17071.78</v>
      </c>
      <c r="F99" s="41"/>
      <c r="G99" s="69"/>
    </row>
    <row r="100" spans="1:9">
      <c r="B100" s="3"/>
      <c r="C100" s="113" t="s">
        <v>49</v>
      </c>
      <c r="D100" s="15"/>
      <c r="E100" s="110"/>
      <c r="F100" s="41"/>
      <c r="G100" s="69"/>
    </row>
    <row r="101" spans="1:9">
      <c r="B101" s="3"/>
      <c r="C101" s="107" t="s">
        <v>47</v>
      </c>
      <c r="D101" s="15"/>
      <c r="E101" s="110">
        <f>9262.3+8264.66+1619</f>
        <v>19145.96</v>
      </c>
      <c r="F101" s="41"/>
      <c r="G101" s="69"/>
    </row>
    <row r="102" spans="1:9">
      <c r="B102" s="3"/>
      <c r="C102" s="107" t="s">
        <v>48</v>
      </c>
      <c r="D102" s="15"/>
      <c r="E102" s="111">
        <v>335</v>
      </c>
      <c r="F102" s="41"/>
      <c r="G102" s="69"/>
    </row>
    <row r="103" spans="1:9">
      <c r="B103" s="3"/>
      <c r="C103" s="14"/>
      <c r="D103" s="15"/>
      <c r="E103" s="110">
        <f>SUM(E101:E102)</f>
        <v>19480.96</v>
      </c>
      <c r="F103" s="41"/>
      <c r="G103" s="69"/>
    </row>
    <row r="104" spans="1:9">
      <c r="B104" s="3"/>
      <c r="C104" s="113" t="s">
        <v>50</v>
      </c>
      <c r="D104" s="15"/>
      <c r="E104" s="110"/>
      <c r="F104" s="41"/>
      <c r="G104" s="69"/>
    </row>
    <row r="105" spans="1:9">
      <c r="B105" s="3"/>
      <c r="C105" s="107" t="s">
        <v>83</v>
      </c>
      <c r="D105" s="15"/>
      <c r="E105" s="110">
        <f>E93+E97-E101</f>
        <v>149.02999999999884</v>
      </c>
      <c r="F105" s="41"/>
      <c r="G105" s="15"/>
    </row>
    <row r="106" spans="1:9">
      <c r="B106" s="3"/>
      <c r="C106" s="107" t="s">
        <v>84</v>
      </c>
      <c r="D106" s="15"/>
      <c r="E106" s="111">
        <f>E94+E98-E102</f>
        <v>961.79</v>
      </c>
      <c r="F106" s="41"/>
      <c r="G106" s="15"/>
    </row>
    <row r="107" spans="1:9">
      <c r="C107" s="21"/>
      <c r="D107" s="22"/>
      <c r="E107" s="111">
        <f>SUM(E105:E106)</f>
        <v>1110.8199999999988</v>
      </c>
      <c r="F107" s="41"/>
      <c r="G107" s="15"/>
    </row>
    <row r="108" spans="1:9">
      <c r="F108" s="15"/>
      <c r="G108" s="15"/>
    </row>
    <row r="110" spans="1:9">
      <c r="A110" s="3">
        <v>6</v>
      </c>
      <c r="B110" s="3"/>
      <c r="C110" s="24" t="s">
        <v>65</v>
      </c>
      <c r="D110" s="25"/>
      <c r="E110" s="73" t="s">
        <v>66</v>
      </c>
      <c r="F110" s="73" t="s">
        <v>67</v>
      </c>
      <c r="G110" s="73" t="s">
        <v>68</v>
      </c>
      <c r="H110" s="74" t="s">
        <v>69</v>
      </c>
      <c r="I110" s="75" t="s">
        <v>70</v>
      </c>
    </row>
    <row r="111" spans="1:9">
      <c r="C111" s="122"/>
      <c r="D111" s="61"/>
      <c r="E111" s="76" t="s">
        <v>9</v>
      </c>
      <c r="F111" s="77" t="s">
        <v>10</v>
      </c>
      <c r="G111" s="77" t="s">
        <v>11</v>
      </c>
      <c r="H111" s="78" t="s">
        <v>8</v>
      </c>
      <c r="I111" s="79" t="s">
        <v>71</v>
      </c>
    </row>
    <row r="112" spans="1:9">
      <c r="C112" s="14" t="s">
        <v>63</v>
      </c>
      <c r="D112" s="15"/>
      <c r="E112" s="37">
        <v>113736</v>
      </c>
      <c r="F112" s="80">
        <v>0</v>
      </c>
      <c r="G112" s="80">
        <v>0</v>
      </c>
      <c r="H112" s="65">
        <f>E112+F112+G112</f>
        <v>113736</v>
      </c>
      <c r="I112" s="81">
        <v>378215</v>
      </c>
    </row>
    <row r="113" spans="3:11" ht="7.5" customHeight="1">
      <c r="C113" s="14"/>
      <c r="D113" s="15"/>
      <c r="E113" s="37"/>
      <c r="F113" s="80"/>
      <c r="G113" s="80"/>
      <c r="H113" s="65"/>
      <c r="I113" s="81"/>
    </row>
    <row r="114" spans="3:11">
      <c r="C114" s="14" t="s">
        <v>31</v>
      </c>
      <c r="D114" s="15"/>
      <c r="E114" s="37">
        <f>444406.05+8822.71</f>
        <v>453228.76</v>
      </c>
      <c r="F114" s="80">
        <v>29946</v>
      </c>
      <c r="G114" s="80">
        <v>4830</v>
      </c>
      <c r="H114" s="65">
        <f>E114+F114+G114</f>
        <v>488004.76</v>
      </c>
      <c r="I114" s="81">
        <v>84118.95</v>
      </c>
      <c r="J114" s="99"/>
    </row>
    <row r="115" spans="3:11">
      <c r="C115" s="14"/>
      <c r="D115" s="15"/>
      <c r="E115" s="37"/>
      <c r="F115" s="80"/>
      <c r="G115" s="80"/>
      <c r="H115" s="65"/>
      <c r="I115" s="81"/>
    </row>
    <row r="116" spans="3:11">
      <c r="C116" s="14" t="s">
        <v>27</v>
      </c>
      <c r="D116" s="15"/>
      <c r="E116" s="37">
        <f>439355.89+104689.58</f>
        <v>544045.47</v>
      </c>
      <c r="F116" s="80">
        <v>37406.370000000003</v>
      </c>
      <c r="G116" s="80">
        <v>6535.9</v>
      </c>
      <c r="H116" s="65">
        <f>E116+F116+G116</f>
        <v>587987.74</v>
      </c>
      <c r="I116" s="81">
        <v>0</v>
      </c>
      <c r="J116" s="99"/>
    </row>
    <row r="117" spans="3:11">
      <c r="C117" s="14" t="s">
        <v>100</v>
      </c>
      <c r="D117" s="15"/>
      <c r="E117" s="37">
        <v>-57553.87</v>
      </c>
      <c r="F117" s="80"/>
      <c r="G117" s="80"/>
      <c r="H117" s="65">
        <f>E117+F117+G117</f>
        <v>-57553.87</v>
      </c>
      <c r="I117" s="81">
        <f>H117*-1</f>
        <v>57553.87</v>
      </c>
      <c r="J117" s="99"/>
    </row>
    <row r="118" spans="3:11" ht="13.8">
      <c r="C118" s="14" t="s">
        <v>25</v>
      </c>
      <c r="D118" s="15"/>
      <c r="E118" s="82">
        <f>2.9+23664+1845.69+2489.53</f>
        <v>28002.12</v>
      </c>
      <c r="F118" s="83">
        <v>1569.66</v>
      </c>
      <c r="G118" s="83">
        <v>422.11</v>
      </c>
      <c r="H118" s="64">
        <f>E118+F118+G118</f>
        <v>29993.89</v>
      </c>
      <c r="I118" s="84">
        <v>84118.95</v>
      </c>
      <c r="J118" s="99"/>
      <c r="K118" s="99"/>
    </row>
    <row r="119" spans="3:11" ht="13.8">
      <c r="C119" s="14" t="s">
        <v>28</v>
      </c>
      <c r="D119" s="15"/>
      <c r="E119" s="82">
        <f>SUM(E116:E118)</f>
        <v>514493.72</v>
      </c>
      <c r="F119" s="82">
        <f>SUM(F116:F118)</f>
        <v>38976.030000000006</v>
      </c>
      <c r="G119" s="82">
        <f>SUM(G116:G118)</f>
        <v>6958.0099999999993</v>
      </c>
      <c r="H119" s="85">
        <f>SUM(H116:H118)</f>
        <v>560427.76</v>
      </c>
      <c r="I119" s="86">
        <f>SUM(I116:I118)</f>
        <v>141672.82</v>
      </c>
      <c r="J119" s="99"/>
      <c r="K119" s="103"/>
    </row>
    <row r="120" spans="3:11" ht="13.8">
      <c r="C120" s="14" t="s">
        <v>26</v>
      </c>
      <c r="D120" s="15"/>
      <c r="E120" s="82"/>
      <c r="F120" s="87"/>
      <c r="G120" s="87"/>
      <c r="H120" s="85"/>
      <c r="I120" s="88"/>
    </row>
    <row r="121" spans="3:11" ht="6.75" customHeight="1">
      <c r="C121" s="14"/>
      <c r="D121" s="15"/>
      <c r="E121" s="82"/>
      <c r="F121" s="87"/>
      <c r="G121" s="87"/>
      <c r="H121" s="85"/>
      <c r="I121" s="88"/>
    </row>
    <row r="122" spans="3:11">
      <c r="C122" s="14" t="s">
        <v>21</v>
      </c>
      <c r="D122" s="15"/>
      <c r="E122" s="37">
        <f>E114-E119</f>
        <v>-61264.959999999963</v>
      </c>
      <c r="F122" s="37">
        <f>F114-F119</f>
        <v>-9030.0300000000061</v>
      </c>
      <c r="G122" s="37">
        <f>G114-G119</f>
        <v>-2128.0099999999993</v>
      </c>
      <c r="H122" s="37">
        <f>H114-H119</f>
        <v>-72423</v>
      </c>
      <c r="I122" s="81">
        <f>I114-I119</f>
        <v>-57553.87000000001</v>
      </c>
    </row>
    <row r="123" spans="3:11">
      <c r="C123" s="14"/>
      <c r="D123" s="15"/>
      <c r="E123" s="37"/>
      <c r="F123" s="80"/>
      <c r="G123" s="80"/>
      <c r="H123" s="65"/>
      <c r="I123" s="81"/>
    </row>
    <row r="124" spans="3:11" ht="13.8">
      <c r="C124" s="89" t="s">
        <v>99</v>
      </c>
      <c r="D124" s="15">
        <v>9</v>
      </c>
      <c r="E124" s="82">
        <f>E112+E114-E119</f>
        <v>52471.040000000037</v>
      </c>
      <c r="F124" s="82">
        <f>F112+F114-F119</f>
        <v>-9030.0300000000061</v>
      </c>
      <c r="G124" s="82">
        <f>G112+G114-G119</f>
        <v>-2128.0099999999993</v>
      </c>
      <c r="H124" s="85">
        <f>H112+H114-H119</f>
        <v>41313</v>
      </c>
      <c r="I124" s="90">
        <f>I112+I114-I119</f>
        <v>320661.13</v>
      </c>
      <c r="J124" s="100"/>
    </row>
    <row r="125" spans="3:11" ht="7.5" customHeight="1">
      <c r="C125" s="14"/>
      <c r="D125" s="15"/>
      <c r="E125" s="91"/>
      <c r="F125" s="61"/>
      <c r="G125" s="61"/>
      <c r="H125" s="61"/>
      <c r="I125" s="123"/>
    </row>
    <row r="126" spans="3:11">
      <c r="C126" s="14" t="s">
        <v>38</v>
      </c>
      <c r="D126" s="15"/>
      <c r="E126" s="92">
        <f>E124/E127</f>
        <v>0.91787196158584861</v>
      </c>
      <c r="F126" s="93">
        <f>F124/(F116/D124)</f>
        <v>-2.1726318271460197</v>
      </c>
      <c r="G126" s="94">
        <f>G124/(G116/D124)</f>
        <v>-2.9302911611254752</v>
      </c>
      <c r="H126" s="92">
        <f>H124/H127</f>
        <v>0.66345214591083068</v>
      </c>
      <c r="I126" s="123"/>
    </row>
    <row r="127" spans="3:11">
      <c r="C127" s="14" t="s">
        <v>39</v>
      </c>
      <c r="D127" s="15"/>
      <c r="E127" s="40">
        <f>E119/D124</f>
        <v>57165.968888888885</v>
      </c>
      <c r="F127" s="40">
        <f>F119/D124</f>
        <v>4330.670000000001</v>
      </c>
      <c r="G127" s="40">
        <f>G119/D124</f>
        <v>773.11222222222216</v>
      </c>
      <c r="H127" s="101">
        <f>H119/D124</f>
        <v>62269.751111111109</v>
      </c>
      <c r="I127" s="123"/>
    </row>
    <row r="128" spans="3:11" ht="3.75" customHeight="1">
      <c r="C128" s="14"/>
      <c r="D128" s="15"/>
      <c r="E128" s="61"/>
      <c r="F128" s="61"/>
      <c r="G128" s="61"/>
      <c r="H128" s="61"/>
      <c r="I128" s="123"/>
    </row>
    <row r="129" spans="1:9" s="15" customFormat="1">
      <c r="A129" s="13"/>
      <c r="B129" s="13"/>
      <c r="C129" s="14" t="s">
        <v>24</v>
      </c>
      <c r="E129" s="91"/>
      <c r="F129" s="121"/>
      <c r="G129" s="118"/>
      <c r="H129" s="117"/>
      <c r="I129" s="123"/>
    </row>
    <row r="130" spans="1:9" s="15" customFormat="1">
      <c r="A130" s="13"/>
      <c r="B130" s="13"/>
      <c r="C130" s="14" t="s">
        <v>46</v>
      </c>
      <c r="E130" s="72">
        <f>H124</f>
        <v>41313</v>
      </c>
      <c r="F130" s="115"/>
      <c r="G130" s="116"/>
      <c r="H130" s="117"/>
      <c r="I130" s="123"/>
    </row>
    <row r="131" spans="1:9" s="15" customFormat="1">
      <c r="A131" s="13"/>
      <c r="B131" s="13"/>
      <c r="C131" s="14" t="s">
        <v>72</v>
      </c>
      <c r="E131" s="72">
        <f>I124</f>
        <v>320661.13</v>
      </c>
      <c r="F131" s="115"/>
      <c r="G131" s="116"/>
      <c r="H131" s="117"/>
      <c r="I131" s="123"/>
    </row>
    <row r="132" spans="1:9" s="15" customFormat="1" ht="4.5" customHeight="1">
      <c r="A132" s="13"/>
      <c r="B132" s="13"/>
      <c r="C132" s="14"/>
      <c r="E132" s="37"/>
      <c r="F132" s="115"/>
      <c r="G132" s="116"/>
      <c r="H132" s="117"/>
      <c r="I132" s="123"/>
    </row>
    <row r="133" spans="1:9" s="15" customFormat="1" ht="14.25" customHeight="1">
      <c r="A133" s="13"/>
      <c r="B133" s="13"/>
      <c r="C133" s="14" t="s">
        <v>45</v>
      </c>
      <c r="E133" s="95">
        <v>5131.8900000000003</v>
      </c>
      <c r="F133" s="115"/>
      <c r="G133" s="118"/>
      <c r="H133" s="117"/>
      <c r="I133" s="123"/>
    </row>
    <row r="134" spans="1:9" s="15" customFormat="1" ht="13.8">
      <c r="A134" s="13"/>
      <c r="B134" s="13"/>
      <c r="C134" s="21" t="s">
        <v>22</v>
      </c>
      <c r="D134" s="22"/>
      <c r="E134" s="95">
        <f>E130+E131+E133</f>
        <v>367106.02</v>
      </c>
      <c r="F134" s="119"/>
      <c r="G134" s="119"/>
      <c r="H134" s="120"/>
      <c r="I134" s="124"/>
    </row>
    <row r="135" spans="1:9" s="15" customFormat="1" ht="13.8">
      <c r="A135" s="13"/>
      <c r="B135" s="13"/>
      <c r="E135" s="96"/>
      <c r="F135" s="41"/>
      <c r="H135" s="17"/>
    </row>
    <row r="136" spans="1:9">
      <c r="A136" s="3">
        <v>7</v>
      </c>
      <c r="B136" s="3"/>
      <c r="C136" s="2" t="s">
        <v>23</v>
      </c>
    </row>
    <row r="137" spans="1:9">
      <c r="A137" s="3"/>
      <c r="B137" s="3"/>
      <c r="C137" s="2"/>
    </row>
    <row r="138" spans="1:9" customFormat="1" ht="13.2">
      <c r="B138" s="23" t="s">
        <v>75</v>
      </c>
      <c r="C138" s="18" t="s">
        <v>96</v>
      </c>
    </row>
    <row r="139" spans="1:9" customFormat="1" ht="13.2">
      <c r="B139" s="23"/>
      <c r="C139" s="18" t="s">
        <v>90</v>
      </c>
    </row>
    <row r="140" spans="1:9" customFormat="1" ht="13.2">
      <c r="B140" s="23"/>
      <c r="C140" s="18" t="s">
        <v>95</v>
      </c>
    </row>
    <row r="141" spans="1:9" customFormat="1" ht="13.2">
      <c r="B141" s="23"/>
      <c r="C141" s="18" t="s">
        <v>64</v>
      </c>
    </row>
    <row r="142" spans="1:9" customFormat="1" ht="13.2">
      <c r="B142" s="23"/>
      <c r="C142" s="18"/>
    </row>
    <row r="143" spans="1:9">
      <c r="A143" s="3">
        <v>8</v>
      </c>
      <c r="C143" s="9" t="s">
        <v>88</v>
      </c>
    </row>
    <row r="144" spans="1:9">
      <c r="C144" s="104"/>
    </row>
    <row r="145" spans="2:3">
      <c r="B145" s="23" t="s">
        <v>75</v>
      </c>
      <c r="C145" s="104" t="s">
        <v>92</v>
      </c>
    </row>
    <row r="146" spans="2:3">
      <c r="C146" s="15" t="s">
        <v>89</v>
      </c>
    </row>
    <row r="148" spans="2:3">
      <c r="C148" s="15"/>
    </row>
    <row r="149" spans="2:3">
      <c r="C149" s="97"/>
    </row>
    <row r="150" spans="2:3">
      <c r="C150" s="98"/>
    </row>
    <row r="151" spans="2:3">
      <c r="C151" s="98"/>
    </row>
    <row r="152" spans="2:3">
      <c r="C152" s="98"/>
    </row>
    <row r="153" spans="2:3">
      <c r="C153" s="98"/>
    </row>
    <row r="154" spans="2:3">
      <c r="C154" s="98"/>
    </row>
    <row r="155" spans="2:3">
      <c r="C155" s="98"/>
    </row>
    <row r="156" spans="2:3">
      <c r="C156" s="98"/>
    </row>
    <row r="157" spans="2:3">
      <c r="C157" s="98"/>
    </row>
    <row r="158" spans="2:3">
      <c r="C158" s="98"/>
    </row>
    <row r="159" spans="2:3">
      <c r="C159" s="98"/>
    </row>
    <row r="160" spans="2:3">
      <c r="C160" s="98"/>
    </row>
  </sheetData>
  <mergeCells count="2">
    <mergeCell ref="B2:H2"/>
    <mergeCell ref="A1:H1"/>
  </mergeCells>
  <phoneticPr fontId="0" type="noConversion"/>
  <pageMargins left="0.21" right="0.16" top="0.52" bottom="0.46" header="0.32" footer="0.17"/>
  <pageSetup orientation="portrait" r:id="rId1"/>
  <headerFooter alignWithMargins="0">
    <oddFooter>&amp;L&amp;F&amp;C&amp;P&amp;R&amp;D</oddFooter>
  </headerFooter>
  <rowBreaks count="2" manualBreakCount="2">
    <brk id="60" max="16383" man="1"/>
    <brk id="10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Bus Mgr report</vt:lpstr>
      <vt:lpstr>Sheet2</vt:lpstr>
      <vt:lpstr>Sheet3</vt:lpstr>
      <vt:lpstr>'Bus Mgr report'!Print_Area</vt:lpstr>
    </vt:vector>
  </TitlesOfParts>
  <Company>ECTS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ECTS</dc:creator>
  <cp:lastModifiedBy>Erie County Technical School</cp:lastModifiedBy>
  <cp:lastPrinted>2011-05-16T16:47:23Z</cp:lastPrinted>
  <dcterms:created xsi:type="dcterms:W3CDTF">2001-08-13T15:36:03Z</dcterms:created>
  <dcterms:modified xsi:type="dcterms:W3CDTF">2011-05-16T17:34:31Z</dcterms:modified>
</cp:coreProperties>
</file>