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15300" windowHeight="5832"/>
  </bookViews>
  <sheets>
    <sheet name="Tractor-Dec 2010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3" i="1"/>
  <c r="C43"/>
  <c r="D38"/>
  <c r="D39" s="1"/>
  <c r="C38"/>
  <c r="C39" s="1"/>
  <c r="B7"/>
  <c r="D8" s="1"/>
  <c r="B24"/>
  <c r="D24" s="1"/>
  <c r="B20"/>
  <c r="C20" s="1"/>
  <c r="B14"/>
  <c r="B16" s="1"/>
  <c r="B26" l="1"/>
  <c r="C8"/>
  <c r="B8" s="1"/>
  <c r="D16"/>
  <c r="D26" s="1"/>
  <c r="D30" s="1"/>
  <c r="C40"/>
  <c r="D40"/>
  <c r="C16" l="1"/>
  <c r="C26" s="1"/>
  <c r="B40"/>
  <c r="C47" l="1"/>
  <c r="C30"/>
  <c r="B30" s="1"/>
</calcChain>
</file>

<file path=xl/sharedStrings.xml><?xml version="1.0" encoding="utf-8"?>
<sst xmlns="http://schemas.openxmlformats.org/spreadsheetml/2006/main" count="35" uniqueCount="31">
  <si>
    <t>Tractor cost</t>
  </si>
  <si>
    <t>Snow blower</t>
  </si>
  <si>
    <t>tractor residual value</t>
  </si>
  <si>
    <t>Capitalized value</t>
  </si>
  <si>
    <t>Turf mower</t>
  </si>
  <si>
    <t>Useful life</t>
  </si>
  <si>
    <t>Capital Cost</t>
  </si>
  <si>
    <t>Annual cost</t>
  </si>
  <si>
    <t>Annual Cost</t>
  </si>
  <si>
    <t>Snow</t>
  </si>
  <si>
    <t>Turf</t>
  </si>
  <si>
    <t>Annual hours</t>
  </si>
  <si>
    <t>% allocation</t>
  </si>
  <si>
    <t>Total Annual Capital cost</t>
  </si>
  <si>
    <t>Total</t>
  </si>
  <si>
    <t>Labor Cost</t>
  </si>
  <si>
    <t>Average wage rate 2010-11</t>
  </si>
  <si>
    <t>Labor cost</t>
  </si>
  <si>
    <t>Total annual labor cost</t>
  </si>
  <si>
    <t>Total allocated cost</t>
  </si>
  <si>
    <t>Contracted cost estimate</t>
  </si>
  <si>
    <t>NA</t>
  </si>
  <si>
    <t>Equipment Purchase vs Contracted Service</t>
  </si>
  <si>
    <t>Annual usage -  hours</t>
  </si>
  <si>
    <t>Employer payroll cost</t>
  </si>
  <si>
    <t xml:space="preserve">Hours </t>
  </si>
  <si>
    <t>Estimated operating costs</t>
  </si>
  <si>
    <t>Operating Costs</t>
  </si>
  <si>
    <t>repairs/insurance/fuel</t>
  </si>
  <si>
    <t>Cost savings over contracting</t>
  </si>
  <si>
    <t>Annual excess cost to contract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</si>
</sst>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44" fontId="0" fillId="0" borderId="0" xfId="2" applyFont="1"/>
    <xf numFmtId="164" fontId="0" fillId="0" borderId="0" xfId="2" applyNumberFormat="1" applyFont="1"/>
    <xf numFmtId="165" fontId="0" fillId="0" borderId="0" xfId="1" applyNumberFormat="1" applyFont="1"/>
    <xf numFmtId="9" fontId="0" fillId="0" borderId="0" xfId="3" applyFont="1"/>
    <xf numFmtId="164" fontId="0" fillId="0" borderId="0" xfId="2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44" fontId="0" fillId="0" borderId="0" xfId="2" applyNumberFormat="1" applyFont="1"/>
    <xf numFmtId="10" fontId="0" fillId="0" borderId="0" xfId="3" applyNumberFormat="1" applyFont="1"/>
    <xf numFmtId="164" fontId="0" fillId="0" borderId="0" xfId="2" applyNumberFormat="1" applyFont="1" applyBorder="1" applyAlignment="1">
      <alignment horizontal="center"/>
    </xf>
    <xf numFmtId="164" fontId="0" fillId="2" borderId="1" xfId="2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/>
    <xf numFmtId="164" fontId="0" fillId="2" borderId="2" xfId="2" applyNumberFormat="1" applyFont="1" applyFill="1" applyBorder="1"/>
    <xf numFmtId="164" fontId="0" fillId="2" borderId="3" xfId="2" applyNumberFormat="1" applyFont="1" applyFill="1" applyBorder="1"/>
    <xf numFmtId="0" fontId="0" fillId="2" borderId="0" xfId="0" applyFill="1"/>
    <xf numFmtId="164" fontId="0" fillId="2" borderId="1" xfId="2" applyNumberFormat="1" applyFon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164" fontId="0" fillId="2" borderId="0" xfId="2" applyNumberFormat="1" applyFont="1" applyFill="1"/>
    <xf numFmtId="164" fontId="0" fillId="2" borderId="0" xfId="0" applyNumberFormat="1" applyFill="1"/>
    <xf numFmtId="0" fontId="0" fillId="3" borderId="0" xfId="0" applyFill="1"/>
    <xf numFmtId="164" fontId="0" fillId="3" borderId="0" xfId="2" applyNumberFormat="1" applyFont="1" applyFill="1"/>
    <xf numFmtId="164" fontId="0" fillId="3" borderId="4" xfId="2" applyNumberFormat="1" applyFont="1" applyFill="1" applyBorder="1"/>
    <xf numFmtId="164" fontId="0" fillId="3" borderId="4" xfId="2" applyNumberFormat="1" applyFont="1" applyFill="1" applyBorder="1" applyAlignment="1">
      <alignment horizontal="center"/>
    </xf>
    <xf numFmtId="0" fontId="0" fillId="4" borderId="1" xfId="0" applyFill="1" applyBorder="1"/>
    <xf numFmtId="164" fontId="0" fillId="4" borderId="2" xfId="2" applyNumberFormat="1" applyFont="1" applyFill="1" applyBorder="1"/>
    <xf numFmtId="16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164" fontId="0" fillId="2" borderId="1" xfId="2" applyNumberFormat="1" applyFont="1" applyFill="1" applyBorder="1" applyAlignment="1">
      <alignment horizontal="center"/>
    </xf>
    <xf numFmtId="164" fontId="0" fillId="2" borderId="2" xfId="2" applyNumberFormat="1" applyFont="1" applyFill="1" applyBorder="1" applyAlignment="1">
      <alignment horizontal="center"/>
    </xf>
    <xf numFmtId="164" fontId="0" fillId="2" borderId="3" xfId="2" applyNumberFormat="1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8"/>
  <sheetViews>
    <sheetView tabSelected="1" zoomScaleNormal="100" workbookViewId="0">
      <pane ySplit="1728" topLeftCell="A16" activePane="bottomLeft"/>
      <selection activeCell="A25" sqref="A25"/>
      <selection pane="bottomLeft" activeCell="C47" sqref="C47"/>
    </sheetView>
  </sheetViews>
  <sheetFormatPr defaultRowHeight="14.4"/>
  <cols>
    <col min="1" max="1" width="24.6640625" customWidth="1"/>
    <col min="2" max="2" width="13.109375" style="2" customWidth="1"/>
    <col min="3" max="3" width="11.109375" bestFit="1" customWidth="1"/>
    <col min="4" max="4" width="10.109375" bestFit="1" customWidth="1"/>
  </cols>
  <sheetData>
    <row r="2" spans="1:4">
      <c r="A2" s="34" t="s">
        <v>22</v>
      </c>
      <c r="B2" s="34"/>
      <c r="C2" s="34"/>
      <c r="D2" s="34"/>
    </row>
    <row r="4" spans="1:4">
      <c r="A4" s="17"/>
      <c r="B4" s="11" t="s">
        <v>14</v>
      </c>
      <c r="C4" s="12" t="s">
        <v>9</v>
      </c>
      <c r="D4" s="13" t="s">
        <v>10</v>
      </c>
    </row>
    <row r="5" spans="1:4">
      <c r="B5" s="5"/>
      <c r="C5" s="6"/>
      <c r="D5" s="6"/>
    </row>
    <row r="6" spans="1:4">
      <c r="A6" s="17"/>
      <c r="B6" s="35" t="s">
        <v>23</v>
      </c>
      <c r="C6" s="36"/>
      <c r="D6" s="37"/>
    </row>
    <row r="7" spans="1:4">
      <c r="A7" t="s">
        <v>25</v>
      </c>
      <c r="B7" s="3">
        <f>SUM(C7:D7)</f>
        <v>575</v>
      </c>
      <c r="C7">
        <v>255</v>
      </c>
      <c r="D7">
        <v>320</v>
      </c>
    </row>
    <row r="8" spans="1:4">
      <c r="A8" t="s">
        <v>12</v>
      </c>
      <c r="B8" s="4">
        <f>SUM(C8:D8)</f>
        <v>1</v>
      </c>
      <c r="C8" s="4">
        <f>C7/B7</f>
        <v>0.44347826086956521</v>
      </c>
      <c r="D8" s="4">
        <f>D7/B7</f>
        <v>0.55652173913043479</v>
      </c>
    </row>
    <row r="9" spans="1:4">
      <c r="B9" s="4"/>
      <c r="C9" s="4"/>
      <c r="D9" s="4"/>
    </row>
    <row r="10" spans="1:4">
      <c r="A10" s="17"/>
      <c r="B10" s="31" t="s">
        <v>6</v>
      </c>
      <c r="C10" s="32"/>
      <c r="D10" s="33"/>
    </row>
    <row r="11" spans="1:4">
      <c r="B11" s="10"/>
      <c r="C11" s="10"/>
      <c r="D11" s="10"/>
    </row>
    <row r="12" spans="1:4">
      <c r="A12" t="s">
        <v>0</v>
      </c>
      <c r="B12" s="2">
        <v>28100.54</v>
      </c>
    </row>
    <row r="13" spans="1:4">
      <c r="A13" t="s">
        <v>2</v>
      </c>
      <c r="B13" s="2">
        <v>-6900</v>
      </c>
    </row>
    <row r="14" spans="1:4">
      <c r="A14" t="s">
        <v>3</v>
      </c>
      <c r="B14" s="2">
        <f>SUM(B12:B13)</f>
        <v>21200.54</v>
      </c>
    </row>
    <row r="15" spans="1:4">
      <c r="A15" t="s">
        <v>5</v>
      </c>
      <c r="B15" s="3">
        <v>20</v>
      </c>
    </row>
    <row r="16" spans="1:4">
      <c r="A16" t="s">
        <v>7</v>
      </c>
      <c r="B16" s="2">
        <f>B14/B15</f>
        <v>1060.027</v>
      </c>
      <c r="C16" s="2">
        <f>B16*C8</f>
        <v>470.09893043478263</v>
      </c>
      <c r="D16" s="2">
        <f>B16*D8</f>
        <v>589.92806956521747</v>
      </c>
    </row>
    <row r="18" spans="1:5">
      <c r="A18" t="s">
        <v>1</v>
      </c>
      <c r="B18" s="2">
        <v>4517.66</v>
      </c>
    </row>
    <row r="19" spans="1:5">
      <c r="A19" t="s">
        <v>5</v>
      </c>
      <c r="B19" s="3">
        <v>10</v>
      </c>
    </row>
    <row r="20" spans="1:5">
      <c r="A20" t="s">
        <v>7</v>
      </c>
      <c r="B20" s="2">
        <f>B18/B19</f>
        <v>451.76599999999996</v>
      </c>
      <c r="C20" s="7">
        <f>B20</f>
        <v>451.76599999999996</v>
      </c>
    </row>
    <row r="22" spans="1:5">
      <c r="A22" t="s">
        <v>4</v>
      </c>
      <c r="B22" s="2">
        <v>9500</v>
      </c>
    </row>
    <row r="23" spans="1:5">
      <c r="A23" t="s">
        <v>5</v>
      </c>
      <c r="B23" s="3">
        <v>10</v>
      </c>
    </row>
    <row r="24" spans="1:5">
      <c r="A24" t="s">
        <v>8</v>
      </c>
      <c r="B24" s="2">
        <f>B22/B23</f>
        <v>950</v>
      </c>
      <c r="D24" s="7">
        <f>B24</f>
        <v>950</v>
      </c>
    </row>
    <row r="26" spans="1:5">
      <c r="A26" s="14" t="s">
        <v>13</v>
      </c>
      <c r="B26" s="15">
        <f>B16+B20+B24</f>
        <v>2461.7930000000001</v>
      </c>
      <c r="C26" s="15">
        <f t="shared" ref="C26:D26" si="0">C16+C20+C24</f>
        <v>921.86493043478254</v>
      </c>
      <c r="D26" s="16">
        <f t="shared" si="0"/>
        <v>1539.9280695652174</v>
      </c>
      <c r="E26" s="7"/>
    </row>
    <row r="28" spans="1:5">
      <c r="A28" s="17"/>
      <c r="B28" s="31" t="s">
        <v>27</v>
      </c>
      <c r="C28" s="32"/>
      <c r="D28" s="33"/>
    </row>
    <row r="30" spans="1:5">
      <c r="A30" s="14" t="s">
        <v>26</v>
      </c>
      <c r="B30" s="18">
        <f>C30+D30</f>
        <v>615.44824999999992</v>
      </c>
      <c r="C30" s="19">
        <f>C26*0.25</f>
        <v>230.46623260869563</v>
      </c>
      <c r="D30" s="20">
        <f>D26*0.25</f>
        <v>384.98201739130434</v>
      </c>
    </row>
    <row r="31" spans="1:5">
      <c r="A31" t="s">
        <v>28</v>
      </c>
    </row>
    <row r="33" spans="1:4">
      <c r="A33" s="17"/>
      <c r="B33" s="31" t="s">
        <v>15</v>
      </c>
      <c r="C33" s="32"/>
      <c r="D33" s="33"/>
    </row>
    <row r="35" spans="1:4">
      <c r="A35" t="s">
        <v>16</v>
      </c>
      <c r="C35" s="8">
        <v>15.12</v>
      </c>
      <c r="D35" s="1">
        <v>8</v>
      </c>
    </row>
    <row r="37" spans="1:4">
      <c r="A37" t="s">
        <v>11</v>
      </c>
      <c r="C37">
        <v>255</v>
      </c>
      <c r="D37">
        <v>320</v>
      </c>
    </row>
    <row r="38" spans="1:4">
      <c r="A38" t="s">
        <v>17</v>
      </c>
      <c r="C38" s="7">
        <f>C35*C37</f>
        <v>3855.6</v>
      </c>
      <c r="D38" s="7">
        <f>D35*D37</f>
        <v>2560</v>
      </c>
    </row>
    <row r="39" spans="1:4">
      <c r="A39" t="s">
        <v>24</v>
      </c>
      <c r="B39" s="9"/>
      <c r="C39" s="2">
        <f>C38*0.1329</f>
        <v>512.40923999999995</v>
      </c>
      <c r="D39" s="2">
        <f>D38*0.0765</f>
        <v>195.84</v>
      </c>
    </row>
    <row r="40" spans="1:4">
      <c r="A40" s="14" t="s">
        <v>18</v>
      </c>
      <c r="B40" s="15">
        <f>SUM(C40:D40)</f>
        <v>7123.8492399999996</v>
      </c>
      <c r="C40" s="19">
        <f>SUM(C38:C39)</f>
        <v>4368.0092399999994</v>
      </c>
      <c r="D40" s="20">
        <f>SUM(D38:D39)</f>
        <v>2755.84</v>
      </c>
    </row>
    <row r="43" spans="1:4">
      <c r="A43" s="17" t="s">
        <v>19</v>
      </c>
      <c r="B43" s="21"/>
      <c r="C43" s="22">
        <f>C26+C30+C40</f>
        <v>5520.3404030434776</v>
      </c>
      <c r="D43" s="22">
        <f>D26+D30+D40</f>
        <v>4680.750086956522</v>
      </c>
    </row>
    <row r="45" spans="1:4">
      <c r="A45" s="23" t="s">
        <v>20</v>
      </c>
      <c r="B45" s="24"/>
      <c r="C45" s="25">
        <v>21420</v>
      </c>
      <c r="D45" s="26" t="s">
        <v>21</v>
      </c>
    </row>
    <row r="47" spans="1:4">
      <c r="A47" s="27" t="s">
        <v>30</v>
      </c>
      <c r="B47" s="28"/>
      <c r="C47" s="29">
        <f>C45-C43</f>
        <v>15899.659596956522</v>
      </c>
      <c r="D47" s="30" t="s">
        <v>21</v>
      </c>
    </row>
    <row r="48" spans="1:4">
      <c r="A48" s="27" t="s">
        <v>29</v>
      </c>
    </row>
  </sheetData>
  <mergeCells count="5">
    <mergeCell ref="B10:D10"/>
    <mergeCell ref="B33:D33"/>
    <mergeCell ref="A2:D2"/>
    <mergeCell ref="B6:D6"/>
    <mergeCell ref="B28:D28"/>
  </mergeCells>
  <printOptions horizontalCentered="1" verticalCentered="1"/>
  <pageMargins left="0.7" right="0.7" top="0.45" bottom="0.46" header="0.3" footer="0.3"/>
  <pageSetup orientation="portrait" r:id="rId1"/>
  <headerFooter>
    <oddFooter>&amp;L&amp;F&amp;R&amp;D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Tractor-Dec 2010</vt:lpstr>
      <vt:lpstr>Sheet2</vt:lpstr>
      <vt:lpstr>Sheet3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2010-12-08T15:17:05Z</cp:lastPrinted>
  <dcterms:created xsi:type="dcterms:W3CDTF">2010-12-08T14:30:33Z</dcterms:created>
  <dcterms:modified xsi:type="dcterms:W3CDTF">2010-12-17T17:25:25Z</dcterms:modified>
</cp:coreProperties>
</file>