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60" windowWidth="8472" windowHeight="5892"/>
  </bookViews>
  <sheets>
    <sheet name="10-11 CAEP" sheetId="1" r:id="rId1"/>
    <sheet name="Sheet2" sheetId="2" r:id="rId2"/>
    <sheet name="Sheet3" sheetId="3" r:id="rId3"/>
  </sheets>
  <definedNames>
    <definedName name="_xlnm.Print_Area" localSheetId="0">'10-11 CAEP'!$A$1:$E$42</definedName>
    <definedName name="_xlnm.Print_Titles" localSheetId="0">'10-11 CAEP'!$A:$E</definedName>
  </definedNames>
  <calcPr calcId="125725" fullCalcOnLoad="1"/>
</workbook>
</file>

<file path=xl/calcChain.xml><?xml version="1.0" encoding="utf-8"?>
<calcChain xmlns="http://schemas.openxmlformats.org/spreadsheetml/2006/main">
  <c r="E25" i="1"/>
  <c r="G39"/>
  <c r="E5"/>
  <c r="E6"/>
  <c r="E7"/>
  <c r="E8"/>
  <c r="E9"/>
  <c r="E10"/>
  <c r="E11"/>
  <c r="E12"/>
  <c r="E13"/>
  <c r="E14"/>
  <c r="E15"/>
  <c r="E16"/>
  <c r="E34"/>
  <c r="D24" s="1"/>
  <c r="E24" s="1"/>
  <c r="E21"/>
  <c r="E39" s="1"/>
  <c r="C6"/>
  <c r="C10"/>
  <c r="C12"/>
  <c r="C14"/>
  <c r="C16"/>
  <c r="B25"/>
  <c r="C25" s="1"/>
  <c r="L18"/>
  <c r="L33"/>
  <c r="L37" s="1"/>
  <c r="M39"/>
  <c r="N39"/>
  <c r="D14"/>
  <c r="M18"/>
  <c r="M33"/>
  <c r="M37" s="1"/>
  <c r="N18"/>
  <c r="N33" s="1"/>
  <c r="N37" s="1"/>
  <c r="N41" s="1"/>
  <c r="O18"/>
  <c r="O33"/>
  <c r="O37" s="1"/>
  <c r="G18"/>
  <c r="G33" s="1"/>
  <c r="G37" s="1"/>
  <c r="G41" s="1"/>
  <c r="H18"/>
  <c r="H33" s="1"/>
  <c r="H37" s="1"/>
  <c r="I18"/>
  <c r="I33" s="1"/>
  <c r="I37" s="1"/>
  <c r="J18"/>
  <c r="J33"/>
  <c r="J37" s="1"/>
  <c r="K18"/>
  <c r="K33" s="1"/>
  <c r="K37" s="1"/>
  <c r="L40"/>
  <c r="B24"/>
  <c r="E35"/>
  <c r="D5"/>
  <c r="F18"/>
  <c r="D6"/>
  <c r="D7"/>
  <c r="D8"/>
  <c r="D9"/>
  <c r="D10"/>
  <c r="D12"/>
  <c r="D13"/>
  <c r="D16"/>
  <c r="F33"/>
  <c r="F37" s="1"/>
  <c r="B26"/>
  <c r="B29" s="1"/>
  <c r="B33"/>
  <c r="B37" s="1"/>
  <c r="B41" s="1"/>
  <c r="F39"/>
  <c r="F41" s="1"/>
  <c r="H39"/>
  <c r="I39"/>
  <c r="I41" s="1"/>
  <c r="J39"/>
  <c r="J41" s="1"/>
  <c r="K39"/>
  <c r="K41" s="1"/>
  <c r="L39"/>
  <c r="L41" s="1"/>
  <c r="O39"/>
  <c r="O41" s="1"/>
  <c r="B39"/>
  <c r="B40"/>
  <c r="F40"/>
  <c r="H40"/>
  <c r="I40"/>
  <c r="J40"/>
  <c r="K40"/>
  <c r="M40"/>
  <c r="N40"/>
  <c r="O40"/>
  <c r="E40"/>
  <c r="C15" l="1"/>
  <c r="C13"/>
  <c r="C11"/>
  <c r="C9"/>
  <c r="C7"/>
  <c r="C5"/>
  <c r="C8"/>
  <c r="D15"/>
  <c r="D11"/>
  <c r="E18"/>
  <c r="E33" s="1"/>
  <c r="E37" s="1"/>
  <c r="E41" s="1"/>
  <c r="C21" s="1"/>
  <c r="C39" s="1"/>
  <c r="M41"/>
  <c r="C18"/>
  <c r="H41"/>
  <c r="D18" l="1"/>
  <c r="E23"/>
  <c r="E26" s="1"/>
  <c r="E29" s="1"/>
  <c r="C26"/>
  <c r="C33"/>
  <c r="C37" s="1"/>
  <c r="C41" s="1"/>
  <c r="E27" l="1"/>
  <c r="C29"/>
</calcChain>
</file>

<file path=xl/sharedStrings.xml><?xml version="1.0" encoding="utf-8"?>
<sst xmlns="http://schemas.openxmlformats.org/spreadsheetml/2006/main" count="43" uniqueCount="40">
  <si>
    <t xml:space="preserve">District Invoices </t>
  </si>
  <si>
    <t>Nov</t>
  </si>
  <si>
    <t>Dec</t>
  </si>
  <si>
    <t xml:space="preserve">Jan </t>
  </si>
  <si>
    <t>Feb</t>
  </si>
  <si>
    <t>Mar</t>
  </si>
  <si>
    <t>Apr</t>
  </si>
  <si>
    <t>May</t>
  </si>
  <si>
    <t>June</t>
  </si>
  <si>
    <t>Fairview</t>
  </si>
  <si>
    <t>Ft LeBoeuf</t>
  </si>
  <si>
    <t>General McLane</t>
  </si>
  <si>
    <t>Girard</t>
  </si>
  <si>
    <t>Harbor Creek</t>
  </si>
  <si>
    <t>Iroquois</t>
  </si>
  <si>
    <t>Millcreek</t>
  </si>
  <si>
    <t>North East</t>
  </si>
  <si>
    <t>Northwestern</t>
  </si>
  <si>
    <t>Union City</t>
  </si>
  <si>
    <t>Wattsburg</t>
  </si>
  <si>
    <t>10-1442-100/200</t>
  </si>
  <si>
    <t>10-1442-580/610</t>
  </si>
  <si>
    <t>10-1442-329-SARCC</t>
  </si>
  <si>
    <t xml:space="preserve">     Total 1442</t>
  </si>
  <si>
    <t>Revenue less Expense</t>
  </si>
  <si>
    <t xml:space="preserve">     Total Revenue</t>
  </si>
  <si>
    <t>Days</t>
  </si>
  <si>
    <t># students-average</t>
  </si>
  <si>
    <t>per day rate</t>
  </si>
  <si>
    <t>Oct</t>
  </si>
  <si>
    <t>CAEP -  Summary</t>
  </si>
  <si>
    <t>Crawford Central</t>
  </si>
  <si>
    <t>Revenue from Districts</t>
  </si>
  <si>
    <t xml:space="preserve">2010-11 avg # </t>
  </si>
  <si>
    <t>Actual              2010-11  YTD</t>
  </si>
  <si>
    <t>Aug/Sept</t>
  </si>
  <si>
    <t>2010-2011  Budget</t>
  </si>
  <si>
    <t>2010-11 Annualized estimate</t>
  </si>
  <si>
    <t>=180*65*$65</t>
  </si>
  <si>
    <t>=180*65*$57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</si>
</sst>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5" formatCode="_(* #,##0_);_(* \(#,##0\);_(* &quot;-&quot;??_);_(@_)"/>
    <numFmt numFmtId="167" formatCode="_(&quot;$&quot;* #,##0_);_(&quot;$&quot;* \(#,##0\);_(&quot;$&quot;* &quot;-&quot;??_);_(@_)"/>
  </numFmts>
  <fonts count="8">
    <font>
      <sz val="10"/>
      <name val="Arial"/>
    </font>
    <font>
      <sz val="10"/>
      <name val="Arial"/>
    </font>
    <font>
      <sz val="8"/>
      <name val="Arial"/>
    </font>
    <font>
      <b/>
      <sz val="9"/>
      <name val="Calibri"/>
      <family val="2"/>
    </font>
    <font>
      <b/>
      <sz val="9"/>
      <color indexed="17"/>
      <name val="Calibri"/>
      <family val="2"/>
    </font>
    <font>
      <sz val="9"/>
      <name val="Calibri"/>
      <family val="2"/>
    </font>
    <font>
      <b/>
      <sz val="9"/>
      <color indexed="10"/>
      <name val="Calibri"/>
      <family val="2"/>
    </font>
    <font>
      <sz val="9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3" fillId="0" borderId="0" xfId="0" applyFont="1"/>
    <xf numFmtId="43" fontId="4" fillId="0" borderId="0" xfId="1" applyFont="1"/>
    <xf numFmtId="43" fontId="3" fillId="0" borderId="0" xfId="1" applyFont="1"/>
    <xf numFmtId="0" fontId="3" fillId="0" borderId="0" xfId="0" applyFont="1" applyAlignment="1">
      <alignment horizontal="center"/>
    </xf>
    <xf numFmtId="43" fontId="4" fillId="2" borderId="1" xfId="1" applyFont="1" applyFill="1" applyBorder="1" applyAlignment="1">
      <alignment horizontal="center" wrapText="1"/>
    </xf>
    <xf numFmtId="43" fontId="4" fillId="3" borderId="1" xfId="1" applyFont="1" applyFill="1" applyBorder="1" applyAlignment="1">
      <alignment horizontal="center" wrapText="1"/>
    </xf>
    <xf numFmtId="43" fontId="3" fillId="4" borderId="1" xfId="1" applyFont="1" applyFill="1" applyBorder="1" applyAlignment="1">
      <alignment horizontal="center" wrapText="1"/>
    </xf>
    <xf numFmtId="43" fontId="3" fillId="0" borderId="2" xfId="1" applyFont="1" applyBorder="1" applyAlignment="1">
      <alignment horizontal="center"/>
    </xf>
    <xf numFmtId="43" fontId="3" fillId="0" borderId="3" xfId="1" applyFont="1" applyBorder="1" applyAlignment="1">
      <alignment horizontal="center"/>
    </xf>
    <xf numFmtId="0" fontId="5" fillId="0" borderId="0" xfId="0" applyFont="1"/>
    <xf numFmtId="43" fontId="4" fillId="2" borderId="4" xfId="1" applyFont="1" applyFill="1" applyBorder="1"/>
    <xf numFmtId="43" fontId="4" fillId="3" borderId="4" xfId="1" applyFont="1" applyFill="1" applyBorder="1"/>
    <xf numFmtId="43" fontId="4" fillId="4" borderId="4" xfId="1" applyFont="1" applyFill="1" applyBorder="1"/>
    <xf numFmtId="43" fontId="5" fillId="4" borderId="4" xfId="1" applyFont="1" applyFill="1" applyBorder="1"/>
    <xf numFmtId="43" fontId="5" fillId="0" borderId="0" xfId="1" applyFont="1"/>
    <xf numFmtId="167" fontId="5" fillId="0" borderId="0" xfId="2" applyNumberFormat="1" applyFont="1"/>
    <xf numFmtId="167" fontId="4" fillId="3" borderId="4" xfId="2" applyNumberFormat="1" applyFont="1" applyFill="1" applyBorder="1"/>
    <xf numFmtId="165" fontId="5" fillId="4" borderId="4" xfId="1" applyNumberFormat="1" applyFont="1" applyFill="1" applyBorder="1"/>
    <xf numFmtId="44" fontId="5" fillId="0" borderId="0" xfId="2" applyNumberFormat="1" applyFont="1"/>
    <xf numFmtId="167" fontId="4" fillId="2" borderId="4" xfId="2" applyNumberFormat="1" applyFont="1" applyFill="1" applyBorder="1"/>
    <xf numFmtId="44" fontId="5" fillId="0" borderId="0" xfId="2" applyFont="1"/>
    <xf numFmtId="167" fontId="4" fillId="2" borderId="5" xfId="2" applyNumberFormat="1" applyFont="1" applyFill="1" applyBorder="1"/>
    <xf numFmtId="167" fontId="4" fillId="3" borderId="5" xfId="2" applyNumberFormat="1" applyFont="1" applyFill="1" applyBorder="1"/>
    <xf numFmtId="44" fontId="5" fillId="0" borderId="3" xfId="2" applyNumberFormat="1" applyFont="1" applyBorder="1"/>
    <xf numFmtId="167" fontId="5" fillId="0" borderId="3" xfId="2" applyNumberFormat="1" applyFont="1" applyBorder="1"/>
    <xf numFmtId="167" fontId="4" fillId="4" borderId="4" xfId="2" applyNumberFormat="1" applyFont="1" applyFill="1" applyBorder="1"/>
    <xf numFmtId="9" fontId="5" fillId="4" borderId="4" xfId="3" applyFont="1" applyFill="1" applyBorder="1"/>
    <xf numFmtId="167" fontId="4" fillId="4" borderId="5" xfId="2" applyNumberFormat="1" applyFont="1" applyFill="1" applyBorder="1"/>
    <xf numFmtId="165" fontId="5" fillId="0" borderId="0" xfId="1" applyNumberFormat="1" applyFont="1"/>
    <xf numFmtId="165" fontId="5" fillId="2" borderId="4" xfId="1" applyNumberFormat="1" applyFont="1" applyFill="1" applyBorder="1"/>
    <xf numFmtId="165" fontId="5" fillId="3" borderId="4" xfId="1" applyNumberFormat="1" applyFont="1" applyFill="1" applyBorder="1"/>
    <xf numFmtId="0" fontId="3" fillId="0" borderId="6" xfId="0" applyFont="1" applyBorder="1"/>
    <xf numFmtId="0" fontId="3" fillId="0" borderId="2" xfId="0" applyFont="1" applyBorder="1"/>
    <xf numFmtId="43" fontId="4" fillId="2" borderId="5" xfId="1" applyFont="1" applyFill="1" applyBorder="1"/>
    <xf numFmtId="43" fontId="4" fillId="3" borderId="5" xfId="1" applyFont="1" applyFill="1" applyBorder="1"/>
    <xf numFmtId="43" fontId="4" fillId="4" borderId="5" xfId="1" applyFont="1" applyFill="1" applyBorder="1"/>
    <xf numFmtId="9" fontId="3" fillId="4" borderId="5" xfId="3" applyFont="1" applyFill="1" applyBorder="1"/>
    <xf numFmtId="167" fontId="3" fillId="0" borderId="0" xfId="2" applyNumberFormat="1" applyFont="1"/>
    <xf numFmtId="165" fontId="5" fillId="0" borderId="0" xfId="1" applyNumberFormat="1" applyFont="1" applyAlignment="1">
      <alignment horizontal="right"/>
    </xf>
    <xf numFmtId="165" fontId="4" fillId="2" borderId="4" xfId="1" applyNumberFormat="1" applyFont="1" applyFill="1" applyBorder="1"/>
    <xf numFmtId="165" fontId="4" fillId="3" borderId="4" xfId="1" applyNumberFormat="1" applyFont="1" applyFill="1" applyBorder="1"/>
    <xf numFmtId="165" fontId="4" fillId="4" borderId="4" xfId="1" applyNumberFormat="1" applyFont="1" applyFill="1" applyBorder="1"/>
    <xf numFmtId="0" fontId="5" fillId="0" borderId="0" xfId="0" applyFont="1" applyAlignment="1">
      <alignment horizontal="right"/>
    </xf>
    <xf numFmtId="167" fontId="5" fillId="4" borderId="4" xfId="2" applyNumberFormat="1" applyFont="1" applyFill="1" applyBorder="1"/>
    <xf numFmtId="43" fontId="5" fillId="4" borderId="5" xfId="1" applyFont="1" applyFill="1" applyBorder="1"/>
    <xf numFmtId="167" fontId="5" fillId="4" borderId="5" xfId="2" applyNumberFormat="1" applyFont="1" applyFill="1" applyBorder="1"/>
    <xf numFmtId="167" fontId="3" fillId="4" borderId="4" xfId="2" applyNumberFormat="1" applyFont="1" applyFill="1" applyBorder="1"/>
    <xf numFmtId="9" fontId="4" fillId="4" borderId="4" xfId="3" applyFont="1" applyFill="1" applyBorder="1"/>
    <xf numFmtId="43" fontId="5" fillId="4" borderId="4" xfId="1" applyNumberFormat="1" applyFont="1" applyFill="1" applyBorder="1"/>
    <xf numFmtId="43" fontId="5" fillId="4" borderId="5" xfId="1" applyNumberFormat="1" applyFont="1" applyFill="1" applyBorder="1"/>
    <xf numFmtId="44" fontId="4" fillId="2" borderId="4" xfId="2" applyFont="1" applyFill="1" applyBorder="1"/>
    <xf numFmtId="44" fontId="4" fillId="3" borderId="4" xfId="2" applyFont="1" applyFill="1" applyBorder="1"/>
    <xf numFmtId="44" fontId="4" fillId="4" borderId="4" xfId="2" applyFont="1" applyFill="1" applyBorder="1"/>
    <xf numFmtId="44" fontId="5" fillId="4" borderId="4" xfId="2" applyFont="1" applyFill="1" applyBorder="1"/>
    <xf numFmtId="167" fontId="4" fillId="2" borderId="7" xfId="2" applyNumberFormat="1" applyFont="1" applyFill="1" applyBorder="1"/>
    <xf numFmtId="167" fontId="4" fillId="3" borderId="7" xfId="2" applyNumberFormat="1" applyFont="1" applyFill="1" applyBorder="1"/>
    <xf numFmtId="167" fontId="4" fillId="4" borderId="7" xfId="2" applyNumberFormat="1" applyFont="1" applyFill="1" applyBorder="1"/>
    <xf numFmtId="167" fontId="6" fillId="4" borderId="7" xfId="2" applyNumberFormat="1" applyFont="1" applyFill="1" applyBorder="1"/>
    <xf numFmtId="44" fontId="5" fillId="0" borderId="0" xfId="2" applyNumberFormat="1" applyFont="1" applyBorder="1"/>
    <xf numFmtId="167" fontId="5" fillId="0" borderId="0" xfId="2" applyNumberFormat="1" applyFont="1" applyBorder="1"/>
    <xf numFmtId="165" fontId="5" fillId="0" borderId="0" xfId="1" quotePrefix="1" applyNumberFormat="1" applyFont="1" applyAlignment="1">
      <alignment horizontal="center"/>
    </xf>
    <xf numFmtId="167" fontId="5" fillId="0" borderId="0" xfId="2" quotePrefix="1" applyNumberFormat="1" applyFont="1" applyAlignment="1">
      <alignment horizontal="center"/>
    </xf>
    <xf numFmtId="44" fontId="7" fillId="0" borderId="0" xfId="2" applyNumberFormat="1" applyFont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2"/>
  <sheetViews>
    <sheetView tabSelected="1" topLeftCell="A3" workbookViewId="0">
      <pane ySplit="1008" topLeftCell="A22" activePane="bottomLeft"/>
      <selection activeCell="E27" sqref="E27"/>
      <selection pane="bottomLeft" activeCell="E45" sqref="E45"/>
    </sheetView>
  </sheetViews>
  <sheetFormatPr defaultColWidth="9.109375" defaultRowHeight="12"/>
  <cols>
    <col min="1" max="1" width="21.44140625" style="10" customWidth="1"/>
    <col min="2" max="2" width="13" style="2" customWidth="1"/>
    <col min="3" max="3" width="10.6640625" style="2" customWidth="1"/>
    <col min="4" max="4" width="6.88671875" style="2" customWidth="1"/>
    <col min="5" max="5" width="10.88671875" style="15" customWidth="1"/>
    <col min="6" max="7" width="10.6640625" style="15" customWidth="1"/>
    <col min="8" max="8" width="10.33203125" style="15" customWidth="1"/>
    <col min="9" max="9" width="9.5546875" style="15" customWidth="1"/>
    <col min="10" max="10" width="10.109375" style="15" customWidth="1"/>
    <col min="11" max="11" width="9.5546875" style="15" customWidth="1"/>
    <col min="12" max="12" width="9.88671875" style="15" customWidth="1"/>
    <col min="13" max="13" width="10.109375" style="15" customWidth="1"/>
    <col min="14" max="14" width="9.88671875" style="15" bestFit="1" customWidth="1"/>
    <col min="15" max="15" width="10.109375" style="15" customWidth="1"/>
    <col min="16" max="16384" width="9.109375" style="10"/>
  </cols>
  <sheetData>
    <row r="1" spans="1:15" s="1" customFormat="1">
      <c r="A1" s="1" t="s">
        <v>30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3" spans="1:15" s="4" customFormat="1" ht="36">
      <c r="A3" s="4" t="s">
        <v>0</v>
      </c>
      <c r="B3" s="5" t="s">
        <v>36</v>
      </c>
      <c r="C3" s="6" t="s">
        <v>37</v>
      </c>
      <c r="D3" s="7" t="s">
        <v>33</v>
      </c>
      <c r="E3" s="7" t="s">
        <v>34</v>
      </c>
      <c r="F3" s="8" t="s">
        <v>35</v>
      </c>
      <c r="G3" s="9" t="s">
        <v>29</v>
      </c>
      <c r="H3" s="9" t="s">
        <v>1</v>
      </c>
      <c r="I3" s="9" t="s">
        <v>2</v>
      </c>
      <c r="J3" s="9" t="s">
        <v>3</v>
      </c>
      <c r="K3" s="9" t="s">
        <v>4</v>
      </c>
      <c r="L3" s="9" t="s">
        <v>5</v>
      </c>
      <c r="M3" s="9" t="s">
        <v>6</v>
      </c>
      <c r="N3" s="9" t="s">
        <v>7</v>
      </c>
      <c r="O3" s="9" t="s">
        <v>8</v>
      </c>
    </row>
    <row r="4" spans="1:15">
      <c r="B4" s="11"/>
      <c r="C4" s="12"/>
      <c r="D4" s="13"/>
      <c r="E4" s="14"/>
    </row>
    <row r="5" spans="1:15">
      <c r="A5" s="16" t="s">
        <v>31</v>
      </c>
      <c r="B5" s="11"/>
      <c r="C5" s="17">
        <f>E5/E34*180</f>
        <v>50636.065573770495</v>
      </c>
      <c r="D5" s="49">
        <f>E5/E34/E36</f>
        <v>4.3278688524590168</v>
      </c>
      <c r="E5" s="44">
        <f>SUM(F5:O5)</f>
        <v>17160</v>
      </c>
      <c r="F5" s="21">
        <v>4420</v>
      </c>
      <c r="G5" s="21">
        <v>5655</v>
      </c>
      <c r="H5" s="21">
        <v>7085</v>
      </c>
      <c r="I5" s="21"/>
      <c r="J5" s="21"/>
      <c r="K5" s="21"/>
      <c r="L5" s="21"/>
    </row>
    <row r="6" spans="1:15" s="16" customFormat="1">
      <c r="A6" s="16" t="s">
        <v>9</v>
      </c>
      <c r="B6" s="20"/>
      <c r="C6" s="17">
        <f>E6/E34*180</f>
        <v>34140.983606557376</v>
      </c>
      <c r="D6" s="49">
        <f>E6/E34/E36</f>
        <v>2.918032786885246</v>
      </c>
      <c r="E6" s="44">
        <f>SUM(F6:O6)</f>
        <v>11570</v>
      </c>
      <c r="F6" s="19">
        <v>3315</v>
      </c>
      <c r="G6" s="19">
        <v>4550</v>
      </c>
      <c r="H6" s="19">
        <v>3705</v>
      </c>
      <c r="I6" s="19"/>
      <c r="J6" s="19"/>
      <c r="K6" s="19"/>
      <c r="L6" s="19"/>
      <c r="M6" s="21"/>
      <c r="N6" s="19"/>
      <c r="O6" s="19"/>
    </row>
    <row r="7" spans="1:15" s="16" customFormat="1">
      <c r="A7" s="16" t="s">
        <v>10</v>
      </c>
      <c r="B7" s="20"/>
      <c r="C7" s="17">
        <f>E7/E34*180</f>
        <v>84009.836065573763</v>
      </c>
      <c r="D7" s="49">
        <f>E7/E34/E36</f>
        <v>7.1803278688524586</v>
      </c>
      <c r="E7" s="44">
        <f t="shared" ref="E7:E16" si="0">SUM(F7:O7)</f>
        <v>28470</v>
      </c>
      <c r="F7" s="19">
        <v>10920</v>
      </c>
      <c r="G7" s="19">
        <v>8775</v>
      </c>
      <c r="H7" s="19">
        <v>8775</v>
      </c>
      <c r="I7" s="19"/>
      <c r="J7" s="19"/>
      <c r="K7" s="19"/>
      <c r="L7" s="19"/>
      <c r="M7" s="21"/>
      <c r="N7" s="19"/>
      <c r="O7" s="19"/>
    </row>
    <row r="8" spans="1:15" s="16" customFormat="1">
      <c r="A8" s="16" t="s">
        <v>11</v>
      </c>
      <c r="B8" s="20"/>
      <c r="C8" s="17">
        <f>E8/E34*180</f>
        <v>49293.442622950817</v>
      </c>
      <c r="D8" s="49">
        <f>E8/E34/E36</f>
        <v>4.2131147540983607</v>
      </c>
      <c r="E8" s="44">
        <f t="shared" si="0"/>
        <v>16705</v>
      </c>
      <c r="F8" s="19">
        <v>4810</v>
      </c>
      <c r="G8" s="19">
        <v>6825</v>
      </c>
      <c r="H8" s="19">
        <v>5070</v>
      </c>
      <c r="I8" s="19"/>
      <c r="J8" s="19"/>
      <c r="K8" s="19"/>
      <c r="L8" s="19"/>
      <c r="M8" s="21"/>
      <c r="N8" s="19"/>
      <c r="O8" s="19"/>
    </row>
    <row r="9" spans="1:15" s="16" customFormat="1">
      <c r="A9" s="16" t="s">
        <v>12</v>
      </c>
      <c r="B9" s="20"/>
      <c r="C9" s="17">
        <f>E9/E34*180</f>
        <v>48142.62295081967</v>
      </c>
      <c r="D9" s="49">
        <f>E9/E34/E36</f>
        <v>4.1147540983606552</v>
      </c>
      <c r="E9" s="44">
        <f t="shared" si="0"/>
        <v>16315</v>
      </c>
      <c r="F9" s="19">
        <v>3445</v>
      </c>
      <c r="G9" s="63">
        <v>5460</v>
      </c>
      <c r="H9" s="19">
        <v>7410</v>
      </c>
      <c r="I9" s="19"/>
      <c r="J9" s="19"/>
      <c r="K9" s="19"/>
      <c r="L9" s="19"/>
      <c r="M9" s="21"/>
      <c r="N9" s="19"/>
      <c r="O9" s="19"/>
    </row>
    <row r="10" spans="1:15" s="16" customFormat="1">
      <c r="A10" s="16" t="s">
        <v>13</v>
      </c>
      <c r="B10" s="20"/>
      <c r="C10" s="17">
        <f>E10/E34*180</f>
        <v>14768.852459016394</v>
      </c>
      <c r="D10" s="49">
        <f>E10/E34/E36</f>
        <v>1.2622950819672132</v>
      </c>
      <c r="E10" s="44">
        <f t="shared" si="0"/>
        <v>5005</v>
      </c>
      <c r="F10" s="19">
        <v>1430</v>
      </c>
      <c r="G10" s="19">
        <v>1300</v>
      </c>
      <c r="H10" s="19">
        <v>2275</v>
      </c>
      <c r="I10" s="19"/>
      <c r="J10" s="19"/>
      <c r="K10" s="19"/>
      <c r="L10" s="19"/>
      <c r="M10" s="21"/>
      <c r="N10" s="19"/>
      <c r="O10" s="19"/>
    </row>
    <row r="11" spans="1:15" s="16" customFormat="1">
      <c r="A11" s="16" t="s">
        <v>14</v>
      </c>
      <c r="B11" s="20"/>
      <c r="C11" s="17">
        <f>E11/E34*180</f>
        <v>93216.393442622939</v>
      </c>
      <c r="D11" s="49">
        <f>E11/E34/E36</f>
        <v>7.9672131147540979</v>
      </c>
      <c r="E11" s="44">
        <f t="shared" si="0"/>
        <v>31590</v>
      </c>
      <c r="F11" s="19">
        <v>9815</v>
      </c>
      <c r="G11" s="19">
        <v>11310</v>
      </c>
      <c r="H11" s="19">
        <v>10465</v>
      </c>
      <c r="I11" s="19"/>
      <c r="J11" s="19"/>
      <c r="K11" s="19"/>
      <c r="L11" s="19"/>
      <c r="M11" s="21"/>
      <c r="N11" s="19"/>
      <c r="O11" s="19"/>
    </row>
    <row r="12" spans="1:15" s="16" customFormat="1">
      <c r="A12" s="16" t="s">
        <v>15</v>
      </c>
      <c r="B12" s="20"/>
      <c r="C12" s="17">
        <f>E12/E34*180</f>
        <v>100888.52459016393</v>
      </c>
      <c r="D12" s="49">
        <f>E12/E34/E36</f>
        <v>8.6229508196721305</v>
      </c>
      <c r="E12" s="44">
        <f t="shared" si="0"/>
        <v>34190</v>
      </c>
      <c r="F12" s="19">
        <v>11570</v>
      </c>
      <c r="G12" s="19">
        <v>11050</v>
      </c>
      <c r="H12" s="19">
        <v>11570</v>
      </c>
      <c r="I12" s="19"/>
      <c r="J12" s="19"/>
      <c r="K12" s="19"/>
      <c r="L12" s="19"/>
      <c r="M12" s="21"/>
      <c r="N12" s="19"/>
      <c r="O12" s="19"/>
    </row>
    <row r="13" spans="1:15" s="16" customFormat="1">
      <c r="A13" s="16" t="s">
        <v>16</v>
      </c>
      <c r="B13" s="20"/>
      <c r="C13" s="17">
        <f>E13/E34*180</f>
        <v>119877.04918032786</v>
      </c>
      <c r="D13" s="49">
        <f>E13/E34/E36</f>
        <v>10.245901639344261</v>
      </c>
      <c r="E13" s="44">
        <f t="shared" si="0"/>
        <v>40625</v>
      </c>
      <c r="F13" s="19">
        <v>15210</v>
      </c>
      <c r="G13" s="19">
        <v>13000</v>
      </c>
      <c r="H13" s="19">
        <v>12415</v>
      </c>
      <c r="I13" s="19"/>
      <c r="J13" s="19"/>
      <c r="K13" s="19"/>
      <c r="L13" s="19"/>
      <c r="M13" s="21"/>
      <c r="N13" s="19"/>
      <c r="O13" s="19"/>
    </row>
    <row r="14" spans="1:15" s="16" customFormat="1">
      <c r="A14" s="16" t="s">
        <v>17</v>
      </c>
      <c r="B14" s="20"/>
      <c r="C14" s="17">
        <f>E14/E34*180</f>
        <v>4411.4754098360654</v>
      </c>
      <c r="D14" s="49">
        <f>E14/E34/E36</f>
        <v>0.37704918032786883</v>
      </c>
      <c r="E14" s="44">
        <f t="shared" si="0"/>
        <v>1495</v>
      </c>
      <c r="F14" s="19">
        <v>1430</v>
      </c>
      <c r="G14" s="19">
        <v>65</v>
      </c>
      <c r="H14" s="19">
        <v>0</v>
      </c>
      <c r="I14" s="19"/>
      <c r="J14" s="19"/>
      <c r="K14" s="19"/>
      <c r="L14" s="19"/>
      <c r="M14" s="21"/>
      <c r="N14" s="19"/>
      <c r="O14" s="19"/>
    </row>
    <row r="15" spans="1:15" s="16" customFormat="1">
      <c r="A15" s="16" t="s">
        <v>18</v>
      </c>
      <c r="B15" s="20"/>
      <c r="C15" s="17">
        <f>E15/E34*180</f>
        <v>42388.524590163935</v>
      </c>
      <c r="D15" s="49">
        <f>E15/E34/E36</f>
        <v>3.6229508196721314</v>
      </c>
      <c r="E15" s="44">
        <f t="shared" si="0"/>
        <v>14365</v>
      </c>
      <c r="F15" s="19">
        <v>5720</v>
      </c>
      <c r="G15" s="19">
        <v>4940</v>
      </c>
      <c r="H15" s="19">
        <v>3705</v>
      </c>
      <c r="I15" s="19"/>
      <c r="J15" s="19"/>
      <c r="K15" s="19"/>
      <c r="L15" s="19"/>
      <c r="M15" s="21"/>
      <c r="N15" s="19"/>
      <c r="O15" s="19"/>
    </row>
    <row r="16" spans="1:15" s="16" customFormat="1">
      <c r="A16" s="16" t="s">
        <v>19</v>
      </c>
      <c r="B16" s="22"/>
      <c r="C16" s="23">
        <f>E16/E34*180</f>
        <v>16111.475409836066</v>
      </c>
      <c r="D16" s="50">
        <f>E16/E34/E36</f>
        <v>1.3770491803278688</v>
      </c>
      <c r="E16" s="46">
        <f t="shared" si="0"/>
        <v>5460</v>
      </c>
      <c r="F16" s="24">
        <v>1625</v>
      </c>
      <c r="G16" s="24">
        <v>1300</v>
      </c>
      <c r="H16" s="24">
        <v>2535</v>
      </c>
      <c r="I16" s="24"/>
      <c r="J16" s="24"/>
      <c r="K16" s="24"/>
      <c r="L16" s="24"/>
      <c r="M16" s="25"/>
      <c r="N16" s="24"/>
      <c r="O16" s="24"/>
    </row>
    <row r="17" spans="1:15" s="16" customFormat="1">
      <c r="B17" s="20"/>
      <c r="C17" s="17"/>
      <c r="D17" s="49"/>
      <c r="E17" s="44"/>
      <c r="F17" s="59"/>
      <c r="G17" s="59"/>
      <c r="H17" s="59"/>
      <c r="I17" s="59"/>
      <c r="J17" s="59"/>
      <c r="K17" s="59"/>
      <c r="L17" s="59"/>
      <c r="M17" s="60"/>
      <c r="N17" s="59"/>
      <c r="O17" s="59"/>
    </row>
    <row r="18" spans="1:15" s="16" customFormat="1">
      <c r="A18" s="16" t="s">
        <v>25</v>
      </c>
      <c r="B18" s="20">
        <v>760500</v>
      </c>
      <c r="C18" s="17">
        <f>SUM(C5:C16)</f>
        <v>657885.24590163934</v>
      </c>
      <c r="D18" s="49">
        <f>SUM(D5:D16)</f>
        <v>56.229508196721312</v>
      </c>
      <c r="E18" s="44">
        <f>SUM(E5:E16)</f>
        <v>222950</v>
      </c>
      <c r="F18" s="19">
        <f>SUM(F5:F16)</f>
        <v>73710</v>
      </c>
      <c r="G18" s="19">
        <f>SUM(G5:G16)</f>
        <v>74230</v>
      </c>
      <c r="H18" s="19">
        <f t="shared" ref="H18:O18" si="1">SUM(H5:H16)</f>
        <v>75010</v>
      </c>
      <c r="I18" s="19">
        <f t="shared" si="1"/>
        <v>0</v>
      </c>
      <c r="J18" s="19">
        <f t="shared" si="1"/>
        <v>0</v>
      </c>
      <c r="K18" s="19">
        <f t="shared" si="1"/>
        <v>0</v>
      </c>
      <c r="L18" s="19">
        <f t="shared" si="1"/>
        <v>0</v>
      </c>
      <c r="M18" s="19">
        <f t="shared" si="1"/>
        <v>0</v>
      </c>
      <c r="N18" s="19">
        <f t="shared" si="1"/>
        <v>0</v>
      </c>
      <c r="O18" s="19">
        <f t="shared" si="1"/>
        <v>0</v>
      </c>
    </row>
    <row r="19" spans="1:15" s="29" customFormat="1">
      <c r="A19" s="61" t="s">
        <v>38</v>
      </c>
      <c r="B19" s="30"/>
      <c r="C19" s="31"/>
      <c r="D19" s="18"/>
      <c r="E19" s="27"/>
    </row>
    <row r="20" spans="1:15">
      <c r="B20" s="11"/>
      <c r="C20" s="12"/>
      <c r="D20" s="13"/>
      <c r="E20" s="14"/>
    </row>
    <row r="21" spans="1:15" s="16" customFormat="1">
      <c r="A21" s="16" t="s">
        <v>22</v>
      </c>
      <c r="B21" s="20">
        <v>666900</v>
      </c>
      <c r="C21" s="17">
        <f>E41*180*E37</f>
        <v>599214.09836065571</v>
      </c>
      <c r="D21" s="26"/>
      <c r="E21" s="44">
        <f>SUM(F21:O21)</f>
        <v>203067</v>
      </c>
      <c r="F21" s="16">
        <v>68001</v>
      </c>
      <c r="G21" s="16">
        <v>67179</v>
      </c>
      <c r="H21" s="16">
        <v>67887</v>
      </c>
    </row>
    <row r="22" spans="1:15" s="16" customFormat="1">
      <c r="A22" s="62" t="s">
        <v>39</v>
      </c>
      <c r="B22" s="20"/>
      <c r="C22" s="17"/>
      <c r="D22" s="26"/>
      <c r="E22" s="44"/>
    </row>
    <row r="23" spans="1:15">
      <c r="B23" s="11"/>
      <c r="C23" s="12"/>
      <c r="D23" s="13"/>
      <c r="E23" s="27">
        <f>E21/C21</f>
        <v>0.33888888888888891</v>
      </c>
    </row>
    <row r="24" spans="1:15" s="16" customFormat="1">
      <c r="A24" s="16" t="s">
        <v>20</v>
      </c>
      <c r="B24" s="20">
        <f>22168+15963</f>
        <v>38131</v>
      </c>
      <c r="C24" s="17">
        <v>39069</v>
      </c>
      <c r="D24" s="48">
        <f>E34/C34</f>
        <v>0.33888888888888891</v>
      </c>
      <c r="E24" s="44">
        <f>C24*D24</f>
        <v>13240.050000000001</v>
      </c>
    </row>
    <row r="25" spans="1:15" s="16" customFormat="1">
      <c r="A25" s="16" t="s">
        <v>21</v>
      </c>
      <c r="B25" s="22">
        <f>500+39000</f>
        <v>39500</v>
      </c>
      <c r="C25" s="23">
        <f>B25</f>
        <v>39500</v>
      </c>
      <c r="D25" s="28"/>
      <c r="E25" s="46">
        <f>184.95+17841.12+900</f>
        <v>18926.07</v>
      </c>
    </row>
    <row r="26" spans="1:15" s="16" customFormat="1">
      <c r="A26" s="16" t="s">
        <v>23</v>
      </c>
      <c r="B26" s="20">
        <f>SUM(B24:B25)+B21</f>
        <v>744531</v>
      </c>
      <c r="C26" s="17">
        <f>SUM(C21:C25)</f>
        <v>677783.09836065571</v>
      </c>
      <c r="D26" s="26"/>
      <c r="E26" s="47">
        <f>SUM(E21:E25)</f>
        <v>235233.45888888888</v>
      </c>
    </row>
    <row r="27" spans="1:15">
      <c r="B27" s="11"/>
      <c r="C27" s="12"/>
      <c r="D27" s="13"/>
      <c r="E27" s="27">
        <f>E26/C26</f>
        <v>0.34706303455758147</v>
      </c>
    </row>
    <row r="28" spans="1:15">
      <c r="B28" s="11"/>
      <c r="C28" s="12"/>
      <c r="D28" s="13"/>
      <c r="E28" s="14"/>
    </row>
    <row r="29" spans="1:15">
      <c r="A29" s="32" t="s">
        <v>24</v>
      </c>
      <c r="B29" s="55">
        <f>B18-B26</f>
        <v>15969</v>
      </c>
      <c r="C29" s="56">
        <f>C18-C26</f>
        <v>-19897.852459016372</v>
      </c>
      <c r="D29" s="57"/>
      <c r="E29" s="58">
        <f>E18-E26</f>
        <v>-12283.458888888883</v>
      </c>
    </row>
    <row r="30" spans="1:15">
      <c r="A30" s="33"/>
      <c r="B30" s="34"/>
      <c r="C30" s="35"/>
      <c r="D30" s="36"/>
      <c r="E30" s="37"/>
    </row>
    <row r="31" spans="1:15">
      <c r="B31" s="11"/>
      <c r="C31" s="12"/>
      <c r="D31" s="13"/>
      <c r="E31" s="14"/>
      <c r="M31" s="15">
        <v>0</v>
      </c>
    </row>
    <row r="32" spans="1:15">
      <c r="B32" s="11"/>
      <c r="C32" s="12"/>
      <c r="D32" s="13"/>
      <c r="E32" s="14"/>
    </row>
    <row r="33" spans="1:15" s="16" customFormat="1">
      <c r="A33" s="16" t="s">
        <v>32</v>
      </c>
      <c r="B33" s="20">
        <f>B18</f>
        <v>760500</v>
      </c>
      <c r="C33" s="17">
        <f>C18</f>
        <v>657885.24590163934</v>
      </c>
      <c r="D33" s="26"/>
      <c r="E33" s="47">
        <f t="shared" ref="E33:O33" si="2">E18</f>
        <v>222950</v>
      </c>
      <c r="F33" s="38">
        <f t="shared" si="2"/>
        <v>73710</v>
      </c>
      <c r="G33" s="38">
        <f t="shared" si="2"/>
        <v>74230</v>
      </c>
      <c r="H33" s="38">
        <f t="shared" si="2"/>
        <v>75010</v>
      </c>
      <c r="I33" s="38">
        <f t="shared" si="2"/>
        <v>0</v>
      </c>
      <c r="J33" s="38">
        <f>J18</f>
        <v>0</v>
      </c>
      <c r="K33" s="38">
        <f>K18</f>
        <v>0</v>
      </c>
      <c r="L33" s="38">
        <f t="shared" si="2"/>
        <v>0</v>
      </c>
      <c r="M33" s="38">
        <f t="shared" si="2"/>
        <v>0</v>
      </c>
      <c r="N33" s="38">
        <f t="shared" si="2"/>
        <v>0</v>
      </c>
      <c r="O33" s="38">
        <f t="shared" si="2"/>
        <v>0</v>
      </c>
    </row>
    <row r="34" spans="1:15">
      <c r="A34" s="39" t="s">
        <v>26</v>
      </c>
      <c r="B34" s="40">
        <v>180</v>
      </c>
      <c r="C34" s="41">
        <v>180</v>
      </c>
      <c r="D34" s="42"/>
      <c r="E34" s="18">
        <f>SUM(F34:O34)</f>
        <v>61</v>
      </c>
      <c r="F34" s="29">
        <v>22</v>
      </c>
      <c r="G34" s="29">
        <v>20</v>
      </c>
      <c r="H34" s="29">
        <v>19</v>
      </c>
      <c r="I34" s="29"/>
      <c r="J34" s="29"/>
      <c r="K34" s="29"/>
      <c r="L34" s="29"/>
      <c r="M34" s="29"/>
      <c r="N34" s="29"/>
      <c r="O34" s="29"/>
    </row>
    <row r="35" spans="1:15">
      <c r="A35" s="39"/>
      <c r="B35" s="40"/>
      <c r="C35" s="41"/>
      <c r="D35" s="42"/>
      <c r="E35" s="27">
        <f>E34/C34</f>
        <v>0.33888888888888891</v>
      </c>
      <c r="F35" s="29"/>
      <c r="G35" s="29"/>
      <c r="H35" s="29"/>
      <c r="I35" s="29"/>
      <c r="J35" s="29"/>
    </row>
    <row r="36" spans="1:15">
      <c r="A36" s="43" t="s">
        <v>28</v>
      </c>
      <c r="B36" s="51">
        <v>65</v>
      </c>
      <c r="C36" s="52">
        <v>65</v>
      </c>
      <c r="D36" s="53"/>
      <c r="E36" s="54">
        <v>65</v>
      </c>
    </row>
    <row r="37" spans="1:15">
      <c r="A37" s="43" t="s">
        <v>27</v>
      </c>
      <c r="B37" s="40">
        <f>B33/180/B36</f>
        <v>65</v>
      </c>
      <c r="C37" s="41">
        <f>C33/180/C36</f>
        <v>56.229508196721312</v>
      </c>
      <c r="D37" s="42"/>
      <c r="E37" s="18">
        <f>E33/E34/E36</f>
        <v>56.229508196721312</v>
      </c>
      <c r="F37" s="29">
        <f>F33/F34/65</f>
        <v>51.545454545454547</v>
      </c>
      <c r="G37" s="29">
        <f t="shared" ref="G37:O37" si="3">G33/G34/65</f>
        <v>57.1</v>
      </c>
      <c r="H37" s="29">
        <f t="shared" si="3"/>
        <v>60.736842105263158</v>
      </c>
      <c r="I37" s="29" t="e">
        <f t="shared" si="3"/>
        <v>#DIV/0!</v>
      </c>
      <c r="J37" s="29" t="e">
        <f t="shared" si="3"/>
        <v>#DIV/0!</v>
      </c>
      <c r="K37" s="29" t="e">
        <f t="shared" si="3"/>
        <v>#DIV/0!</v>
      </c>
      <c r="L37" s="29" t="e">
        <f>L33/L34/65</f>
        <v>#DIV/0!</v>
      </c>
      <c r="M37" s="29" t="e">
        <f t="shared" si="3"/>
        <v>#DIV/0!</v>
      </c>
      <c r="N37" s="29" t="e">
        <f t="shared" si="3"/>
        <v>#DIV/0!</v>
      </c>
      <c r="O37" s="29" t="e">
        <f t="shared" si="3"/>
        <v>#DIV/0!</v>
      </c>
    </row>
    <row r="38" spans="1:15">
      <c r="B38" s="11"/>
      <c r="C38" s="12"/>
      <c r="D38" s="13"/>
      <c r="E38" s="14"/>
    </row>
    <row r="39" spans="1:15" s="16" customFormat="1">
      <c r="A39" s="16" t="s">
        <v>22</v>
      </c>
      <c r="B39" s="20">
        <f>B21</f>
        <v>666900</v>
      </c>
      <c r="C39" s="17">
        <f>C21</f>
        <v>599214.09836065571</v>
      </c>
      <c r="D39" s="26"/>
      <c r="E39" s="44">
        <f>E21</f>
        <v>203067</v>
      </c>
      <c r="F39" s="16">
        <f t="shared" ref="F39:O39" si="4">F21</f>
        <v>68001</v>
      </c>
      <c r="G39" s="16">
        <f>G21</f>
        <v>67179</v>
      </c>
      <c r="H39" s="16">
        <f t="shared" si="4"/>
        <v>67887</v>
      </c>
      <c r="I39" s="16">
        <f t="shared" si="4"/>
        <v>0</v>
      </c>
      <c r="J39" s="16">
        <f t="shared" si="4"/>
        <v>0</v>
      </c>
      <c r="K39" s="16">
        <f t="shared" si="4"/>
        <v>0</v>
      </c>
      <c r="L39" s="16">
        <f t="shared" si="4"/>
        <v>0</v>
      </c>
      <c r="M39" s="16">
        <f t="shared" si="4"/>
        <v>0</v>
      </c>
      <c r="N39" s="16">
        <f t="shared" si="4"/>
        <v>0</v>
      </c>
      <c r="O39" s="16">
        <f t="shared" si="4"/>
        <v>0</v>
      </c>
    </row>
    <row r="40" spans="1:15">
      <c r="A40" s="43" t="s">
        <v>26</v>
      </c>
      <c r="B40" s="40">
        <f>B34</f>
        <v>180</v>
      </c>
      <c r="C40" s="41">
        <v>180</v>
      </c>
      <c r="D40" s="42"/>
      <c r="E40" s="18">
        <f>E34</f>
        <v>61</v>
      </c>
      <c r="F40" s="29">
        <f t="shared" ref="F40:O40" si="5">F34</f>
        <v>22</v>
      </c>
      <c r="G40" s="29">
        <v>0</v>
      </c>
      <c r="H40" s="29">
        <f t="shared" si="5"/>
        <v>19</v>
      </c>
      <c r="I40" s="29">
        <f t="shared" si="5"/>
        <v>0</v>
      </c>
      <c r="J40" s="29">
        <f t="shared" si="5"/>
        <v>0</v>
      </c>
      <c r="K40" s="29">
        <f t="shared" si="5"/>
        <v>0</v>
      </c>
      <c r="L40" s="29">
        <f t="shared" si="5"/>
        <v>0</v>
      </c>
      <c r="M40" s="29">
        <f t="shared" si="5"/>
        <v>0</v>
      </c>
      <c r="N40" s="29">
        <f t="shared" si="5"/>
        <v>0</v>
      </c>
      <c r="O40" s="29">
        <f t="shared" si="5"/>
        <v>0</v>
      </c>
    </row>
    <row r="41" spans="1:15">
      <c r="A41" s="43" t="s">
        <v>28</v>
      </c>
      <c r="B41" s="20">
        <f>B39/B40/B37</f>
        <v>57</v>
      </c>
      <c r="C41" s="17">
        <f>C39/C40/C37</f>
        <v>59.203206997084543</v>
      </c>
      <c r="D41" s="26"/>
      <c r="E41" s="44">
        <f t="shared" ref="E41:O41" si="6">E39/E34/E37</f>
        <v>59.203206997084543</v>
      </c>
      <c r="F41" s="16">
        <f t="shared" si="6"/>
        <v>59.965608465608462</v>
      </c>
      <c r="G41" s="16">
        <f t="shared" si="6"/>
        <v>58.825744308231165</v>
      </c>
      <c r="H41" s="16">
        <f t="shared" si="6"/>
        <v>58.827556325823224</v>
      </c>
      <c r="I41" s="16" t="e">
        <f t="shared" si="6"/>
        <v>#DIV/0!</v>
      </c>
      <c r="J41" s="16" t="e">
        <f t="shared" si="6"/>
        <v>#DIV/0!</v>
      </c>
      <c r="K41" s="16" t="e">
        <f t="shared" si="6"/>
        <v>#DIV/0!</v>
      </c>
      <c r="L41" s="16" t="e">
        <f t="shared" si="6"/>
        <v>#DIV/0!</v>
      </c>
      <c r="M41" s="16" t="e">
        <f t="shared" si="6"/>
        <v>#DIV/0!</v>
      </c>
      <c r="N41" s="16" t="e">
        <f t="shared" si="6"/>
        <v>#DIV/0!</v>
      </c>
      <c r="O41" s="15" t="e">
        <f t="shared" si="6"/>
        <v>#DIV/0!</v>
      </c>
    </row>
    <row r="42" spans="1:15">
      <c r="B42" s="34"/>
      <c r="C42" s="35"/>
      <c r="D42" s="36"/>
      <c r="E42" s="45"/>
    </row>
  </sheetData>
  <phoneticPr fontId="2" type="noConversion"/>
  <pageMargins left="0.17" right="0.75" top="0.31" bottom="0.56999999999999995" header="0.17" footer="0.17"/>
  <pageSetup orientation="portrait" r:id="rId1"/>
  <headerFooter alignWithMargins="0">
    <oddFooter>&amp;L&amp;F&amp;R&amp;D</oddFooter>
  </headerFooter>
  <ignoredErrors>
    <ignoredError sqref="G41" evalError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10-11 CAEP</vt:lpstr>
      <vt:lpstr>Sheet2</vt:lpstr>
      <vt:lpstr>Sheet3</vt:lpstr>
      <vt:lpstr>'10-11 CAEP'!Print_Area</vt:lpstr>
      <vt:lpstr>'10-11 CAEP'!Print_Titles</vt:lpstr>
    </vt:vector>
  </TitlesOfParts>
  <Company>Erie County Technical School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pfritz</dc:creator>
  <cp:lastModifiedBy>Erie County Technical School</cp:lastModifiedBy>
  <cp:lastPrinted>2010-12-13T14:57:50Z</cp:lastPrinted>
  <dcterms:created xsi:type="dcterms:W3CDTF">2009-02-24T18:18:28Z</dcterms:created>
  <dcterms:modified xsi:type="dcterms:W3CDTF">2010-12-13T14:57:59Z</dcterms:modified>
</cp:coreProperties>
</file>