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report'!$A$1:$I$154</definedName>
  </definedNames>
  <calcPr calcId="125725"/>
</workbook>
</file>

<file path=xl/calcChain.xml><?xml version="1.0" encoding="utf-8"?>
<calcChain xmlns="http://schemas.openxmlformats.org/spreadsheetml/2006/main">
  <c r="E96" i="1"/>
  <c r="F42"/>
  <c r="F43" s="1"/>
  <c r="F45" s="1"/>
  <c r="F31"/>
  <c r="F35" s="1"/>
  <c r="F28"/>
  <c r="E7"/>
  <c r="E12" s="1"/>
  <c r="F16"/>
  <c r="F12"/>
  <c r="F7"/>
  <c r="E81"/>
  <c r="E116"/>
  <c r="H116" s="1"/>
  <c r="E115"/>
  <c r="H115" s="1"/>
  <c r="E113"/>
  <c r="H113" s="1"/>
  <c r="F29"/>
  <c r="E29"/>
  <c r="E35" s="1"/>
  <c r="E77"/>
  <c r="E105"/>
  <c r="E42"/>
  <c r="E43" s="1"/>
  <c r="E45" s="1"/>
  <c r="E102"/>
  <c r="E94"/>
  <c r="F50"/>
  <c r="E88" s="1"/>
  <c r="H111"/>
  <c r="F117"/>
  <c r="F122" s="1"/>
  <c r="F124" s="1"/>
  <c r="G117"/>
  <c r="G122" s="1"/>
  <c r="I117"/>
  <c r="I120" s="1"/>
  <c r="E72"/>
  <c r="E16"/>
  <c r="E68"/>
  <c r="F20"/>
  <c r="F57"/>
  <c r="F59" s="1"/>
  <c r="E57"/>
  <c r="E59" s="1"/>
  <c r="G56"/>
  <c r="G55"/>
  <c r="E62"/>
  <c r="G41"/>
  <c r="G27"/>
  <c r="I122" l="1"/>
  <c r="E129" s="1"/>
  <c r="F32"/>
  <c r="G42"/>
  <c r="E32"/>
  <c r="G28"/>
  <c r="H117"/>
  <c r="H120" s="1"/>
  <c r="E104"/>
  <c r="G31"/>
  <c r="E79"/>
  <c r="E83" s="1"/>
  <c r="E84" s="1"/>
  <c r="G125"/>
  <c r="F125"/>
  <c r="F120"/>
  <c r="G120"/>
  <c r="E117"/>
  <c r="E98"/>
  <c r="G124"/>
  <c r="E106"/>
  <c r="H122" l="1"/>
  <c r="H125"/>
  <c r="E122"/>
  <c r="E125"/>
  <c r="E120"/>
  <c r="H124" l="1"/>
  <c r="E124"/>
  <c r="E128"/>
  <c r="E132" s="1"/>
</calcChain>
</file>

<file path=xl/sharedStrings.xml><?xml version="1.0" encoding="utf-8"?>
<sst xmlns="http://schemas.openxmlformats.org/spreadsheetml/2006/main" count="114" uniqueCount="101">
  <si>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</si>
  <si>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</si>
  <si>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</si>
  <si>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</si>
  <si>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</si>
  <si>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</si>
  <si>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</si>
  <si>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</si>
  <si>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</si>
  <si>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</si>
  <si>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</si>
  <si>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</si>
  <si>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</si>
  <si>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</si>
  <si>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</si>
  <si>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</si>
  <si>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</si>
  <si>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</si>
  <si>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Revenue </t>
  </si>
  <si>
    <t>Expense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</si>
  <si>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</si>
  <si>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</si>
  <si>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</si>
  <si>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</si>
  <si>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</si>
  <si>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</si>
  <si>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</si>
  <si>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</si>
  <si>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</si>
  <si>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</si>
  <si>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Year-to-date Retained earnings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</si>
  <si>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</si>
  <si>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</si>
  <si>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</si>
  <si>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</si>
  <si>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</si>
  <si>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</si>
  <si>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</si>
  <si>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</si>
  <si>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</si>
  <si>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</si>
  <si>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</si>
  <si>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</si>
  <si>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</si>
  <si>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</si>
  <si>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</si>
  <si>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</si>
  <si>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Transfers from General Fund Budgeted</t>
  </si>
  <si>
    <t>SkillsUSA</t>
  </si>
  <si>
    <t>National Technical Honor Society</t>
  </si>
  <si>
    <t>Expenditure</t>
  </si>
  <si>
    <t>Fund Balances- YTD</t>
  </si>
  <si>
    <t>Total All Funds- Bank Balances</t>
  </si>
  <si>
    <t>Fund Balance July 1, 2010</t>
  </si>
  <si>
    <t>Retained Earnings- July 1, 2010</t>
  </si>
  <si>
    <t>Fund Balance-July 1, 2010</t>
  </si>
  <si>
    <t>Fund Balances-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</si>
  <si>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</si>
  <si>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</si>
  <si>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</si>
  <si>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</si>
  <si>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</si>
  <si>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</si>
  <si>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</si>
  <si>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</si>
  <si>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>(2009-10 average enrollment was 54 with an operating loss of $15,954)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</si>
  <si>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</si>
  <si>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</si>
  <si>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</si>
  <si>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</si>
  <si>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</si>
  <si>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</si>
  <si>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</si>
  <si>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</si>
  <si>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</si>
  <si>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Lighting construction project payments</t>
  </si>
  <si>
    <t>a</t>
  </si>
  <si>
    <t>Revenue-District contributions-accrued</t>
  </si>
  <si>
    <t>Revenue- all other sources</t>
  </si>
  <si>
    <t xml:space="preserve">     Total Revenue</t>
  </si>
  <si>
    <t>Fund Balance-Assigned-PSERS</t>
  </si>
  <si>
    <t>Fund Balance-Assigned-RCTC</t>
  </si>
  <si>
    <t xml:space="preserve">     Assigned-Transition Center</t>
  </si>
  <si>
    <t xml:space="preserve">     Assigned- Lighting Project</t>
  </si>
  <si>
    <t xml:space="preserve">     Unassigned</t>
  </si>
  <si>
    <t>Assigned-SkillsUSA</t>
  </si>
  <si>
    <t>Assigned-NTHS</t>
  </si>
  <si>
    <t>Fund Balance-Assigned PSERS- July 1, 2010</t>
  </si>
  <si>
    <t>Fund Balance-Assigned-HS -July 1, 2010</t>
  </si>
  <si>
    <t>Fund Balance-Assigned-HS</t>
  </si>
  <si>
    <t>Scheduled and attended outside meetings and training workshops/webinars</t>
  </si>
  <si>
    <t>b</t>
  </si>
  <si>
    <t xml:space="preserve">     </t>
  </si>
  <si>
    <r>
      <t>Account balance -</t>
    </r>
    <r>
      <rPr>
        <i/>
        <sz val="9"/>
        <color rgb="FFFF0000"/>
        <rFont val="Calibri"/>
        <family val="2"/>
      </rPr>
      <t>12/31</t>
    </r>
    <r>
      <rPr>
        <i/>
        <sz val="9"/>
        <color indexed="10"/>
        <rFont val="Calibri"/>
        <family val="2"/>
      </rPr>
      <t>/10</t>
    </r>
    <r>
      <rPr>
        <sz val="9"/>
        <rFont val="Calibri"/>
        <family val="2"/>
      </rPr>
      <t xml:space="preserve"> YTD</t>
    </r>
  </si>
  <si>
    <t>Projecting current enrollment of 68 through the balance of the year, the 10-11 revenue should exceed expenditure</t>
  </si>
  <si>
    <t>Maintenance equipment-tractor</t>
  </si>
  <si>
    <t>ECVT Foundation-ECF (1/31/11)</t>
  </si>
  <si>
    <t>Career and Alternative Education Program enrollment through March YTD average is 62.25</t>
  </si>
  <si>
    <t>by $13,991,  the 10-11 average enrollment estimated at 63.77.</t>
  </si>
  <si>
    <t>NW PASBO meeting-IU4- May 6, 2011</t>
  </si>
  <si>
    <t>ASBO-conference-September 16-19, 2011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</si>
</sst>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i/>
      <sz val="9"/>
      <color indexed="10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166" fontId="4" fillId="4" borderId="13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9"/>
  <sheetViews>
    <sheetView tabSelected="1" zoomScaleNormal="100" workbookViewId="0">
      <selection activeCell="C146" sqref="C146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26" t="s">
        <v>40</v>
      </c>
      <c r="B1" s="126"/>
      <c r="C1" s="126"/>
      <c r="D1" s="126"/>
      <c r="E1" s="126"/>
      <c r="F1" s="126"/>
      <c r="G1" s="126"/>
      <c r="H1" s="126"/>
    </row>
    <row r="2" spans="1:8" s="2" customFormat="1">
      <c r="A2" s="1"/>
      <c r="B2" s="125">
        <v>40661</v>
      </c>
      <c r="C2" s="125"/>
      <c r="D2" s="125"/>
      <c r="E2" s="125"/>
      <c r="F2" s="125"/>
      <c r="G2" s="125"/>
      <c r="H2" s="125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35</v>
      </c>
      <c r="D4" s="7"/>
      <c r="E4" s="8">
        <v>40633</v>
      </c>
      <c r="F4" s="8">
        <v>40602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56367.14+794318.97+105319.41</f>
        <v>956005.52</v>
      </c>
      <c r="F7" s="16">
        <f>101020.77+882371.59+105299.55</f>
        <v>1088691.9099999999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59</v>
      </c>
      <c r="D9" s="15"/>
      <c r="E9" s="16">
        <v>385505.27</v>
      </c>
      <c r="F9" s="16">
        <v>113814.87</v>
      </c>
      <c r="G9" s="15"/>
      <c r="H9" s="17"/>
    </row>
    <row r="10" spans="1:8">
      <c r="A10" s="13"/>
      <c r="B10" s="13"/>
      <c r="C10" s="14" t="s">
        <v>1</v>
      </c>
      <c r="D10" s="15"/>
      <c r="E10" s="16">
        <v>20038.54</v>
      </c>
      <c r="F10" s="16">
        <v>14613.93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2715.91</v>
      </c>
      <c r="F11" s="16">
        <v>2972.09</v>
      </c>
      <c r="G11" s="15"/>
      <c r="H11" s="17"/>
    </row>
    <row r="12" spans="1:8">
      <c r="A12" s="13"/>
      <c r="B12" s="13"/>
      <c r="C12" s="14" t="s">
        <v>52</v>
      </c>
      <c r="D12" s="15"/>
      <c r="E12" s="19">
        <f>SUM(E6:E11)</f>
        <v>1364265.24</v>
      </c>
      <c r="F12" s="19">
        <f>SUM(F6:F11)</f>
        <v>1220092.7999999998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60</v>
      </c>
      <c r="D14" s="15"/>
      <c r="E14" s="16">
        <v>3882.89</v>
      </c>
      <c r="F14" s="16">
        <v>3774.7</v>
      </c>
      <c r="G14" s="15"/>
      <c r="H14" s="17"/>
    </row>
    <row r="15" spans="1:8">
      <c r="A15" s="13"/>
      <c r="B15" s="13"/>
      <c r="C15" s="14" t="s">
        <v>96</v>
      </c>
      <c r="D15" s="15"/>
      <c r="E15" s="16">
        <v>189748.14</v>
      </c>
      <c r="F15" s="16">
        <v>185958.28</v>
      </c>
    </row>
    <row r="16" spans="1:8">
      <c r="A16" s="13"/>
      <c r="B16" s="13"/>
      <c r="C16" s="21" t="s">
        <v>34</v>
      </c>
      <c r="D16" s="22"/>
      <c r="E16" s="19">
        <f>SUM(E14:E15)</f>
        <v>193631.03000000003</v>
      </c>
      <c r="F16" s="19">
        <f>SUM(F14:F15)</f>
        <v>189732.98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40633</v>
      </c>
      <c r="G20" s="27"/>
    </row>
    <row r="21" spans="1:9">
      <c r="C21" s="28" t="s">
        <v>41</v>
      </c>
      <c r="D21" s="29"/>
      <c r="E21" s="30"/>
      <c r="F21" s="31"/>
      <c r="G21" s="32"/>
    </row>
    <row r="23" spans="1:9">
      <c r="C23" s="33" t="s">
        <v>3</v>
      </c>
      <c r="D23" s="25"/>
      <c r="E23" s="34" t="s">
        <v>4</v>
      </c>
      <c r="F23" s="35" t="s">
        <v>42</v>
      </c>
      <c r="G23" s="36" t="s">
        <v>6</v>
      </c>
    </row>
    <row r="24" spans="1:9">
      <c r="C24" s="14" t="s">
        <v>88</v>
      </c>
      <c r="D24" s="15"/>
      <c r="E24" s="37">
        <v>78978</v>
      </c>
      <c r="F24" s="37">
        <v>283078</v>
      </c>
      <c r="G24" s="38"/>
    </row>
    <row r="25" spans="1:9">
      <c r="C25" s="14" t="s">
        <v>87</v>
      </c>
      <c r="D25" s="15"/>
      <c r="E25" s="37">
        <v>43750</v>
      </c>
      <c r="F25" s="37">
        <v>43750</v>
      </c>
      <c r="G25" s="38"/>
    </row>
    <row r="26" spans="1:9" ht="6" customHeight="1">
      <c r="C26" s="14"/>
      <c r="D26" s="15"/>
      <c r="E26" s="37"/>
      <c r="F26" s="37"/>
      <c r="G26" s="38"/>
    </row>
    <row r="27" spans="1:9">
      <c r="C27" s="14" t="s">
        <v>77</v>
      </c>
      <c r="D27" s="15"/>
      <c r="E27" s="37">
        <v>3815770</v>
      </c>
      <c r="F27" s="37">
        <v>3815770</v>
      </c>
      <c r="G27" s="39">
        <f>F27/E27</f>
        <v>1</v>
      </c>
      <c r="I27" s="103"/>
    </row>
    <row r="28" spans="1:9">
      <c r="C28" s="14" t="s">
        <v>78</v>
      </c>
      <c r="D28" s="15"/>
      <c r="E28" s="40">
        <v>2010972</v>
      </c>
      <c r="F28" s="40">
        <f>5237396.45-3815770</f>
        <v>1421626.4500000002</v>
      </c>
      <c r="G28" s="39">
        <f>F28/E28</f>
        <v>0.70693497970135843</v>
      </c>
      <c r="I28" s="103"/>
    </row>
    <row r="29" spans="1:9">
      <c r="C29" s="14" t="s">
        <v>79</v>
      </c>
      <c r="D29" s="15"/>
      <c r="E29" s="37">
        <f>SUM(E27:E28)</f>
        <v>5826742</v>
      </c>
      <c r="F29" s="37">
        <f>SUM(F27:F28)</f>
        <v>5237396.45</v>
      </c>
      <c r="G29" s="39"/>
      <c r="I29" s="103"/>
    </row>
    <row r="30" spans="1:9">
      <c r="C30" s="14"/>
      <c r="D30" s="15"/>
      <c r="E30" s="37"/>
      <c r="F30" s="37"/>
      <c r="G30" s="39"/>
      <c r="I30" s="103"/>
    </row>
    <row r="31" spans="1:9">
      <c r="C31" s="14" t="s">
        <v>29</v>
      </c>
      <c r="D31" s="15"/>
      <c r="E31" s="40">
        <v>5784183</v>
      </c>
      <c r="F31" s="40">
        <f>3625294.57+81686.5+19080+227737.47</f>
        <v>3953798.54</v>
      </c>
      <c r="G31" s="39">
        <f>F31/E31</f>
        <v>0.68355350098708845</v>
      </c>
    </row>
    <row r="32" spans="1:9">
      <c r="C32" s="14" t="s">
        <v>14</v>
      </c>
      <c r="D32" s="15"/>
      <c r="E32" s="37">
        <f>E29-E31</f>
        <v>42559</v>
      </c>
      <c r="F32" s="37">
        <f>F29-F31</f>
        <v>1283597.9100000001</v>
      </c>
      <c r="G32" s="38"/>
    </row>
    <row r="33" spans="3:9" ht="7.5" customHeight="1">
      <c r="C33" s="14"/>
      <c r="D33" s="15"/>
      <c r="E33" s="37"/>
      <c r="F33" s="37"/>
      <c r="G33" s="38"/>
    </row>
    <row r="34" spans="3:9">
      <c r="C34" s="14" t="s">
        <v>80</v>
      </c>
      <c r="D34" s="15"/>
      <c r="E34" s="37">
        <v>86250</v>
      </c>
      <c r="F34" s="37">
        <v>86250</v>
      </c>
      <c r="G34" s="38"/>
    </row>
    <row r="35" spans="3:9">
      <c r="C35" s="21" t="s">
        <v>89</v>
      </c>
      <c r="D35" s="22"/>
      <c r="E35" s="40">
        <f>E24+E25+E29-E31-E34</f>
        <v>79037</v>
      </c>
      <c r="F35" s="40">
        <f>F24+F25+F27-F31-F34</f>
        <v>102549.45999999996</v>
      </c>
      <c r="G35" s="32"/>
    </row>
    <row r="36" spans="3:9" ht="6.75" customHeight="1">
      <c r="C36" s="15"/>
      <c r="D36" s="15"/>
      <c r="E36" s="41"/>
      <c r="F36" s="41"/>
      <c r="G36" s="15"/>
    </row>
    <row r="37" spans="3:9" ht="8.25" customHeight="1">
      <c r="E37" s="42"/>
      <c r="F37" s="43"/>
    </row>
    <row r="38" spans="3:9">
      <c r="C38" s="33" t="s">
        <v>5</v>
      </c>
      <c r="D38" s="25"/>
      <c r="E38" s="34" t="s">
        <v>4</v>
      </c>
      <c r="F38" s="35" t="s">
        <v>42</v>
      </c>
      <c r="G38" s="36" t="s">
        <v>6</v>
      </c>
    </row>
    <row r="39" spans="3:9">
      <c r="C39" s="14" t="s">
        <v>53</v>
      </c>
      <c r="D39" s="15"/>
      <c r="E39" s="37">
        <v>84383</v>
      </c>
      <c r="F39" s="37">
        <v>144750</v>
      </c>
      <c r="G39" s="38"/>
    </row>
    <row r="40" spans="3:9" ht="6.75" customHeight="1">
      <c r="C40" s="14"/>
      <c r="D40" s="15"/>
      <c r="E40" s="37"/>
      <c r="F40" s="37"/>
      <c r="G40" s="38"/>
    </row>
    <row r="41" spans="3:9">
      <c r="C41" s="14" t="s">
        <v>13</v>
      </c>
      <c r="D41" s="15"/>
      <c r="E41" s="37">
        <v>402927</v>
      </c>
      <c r="F41" s="37">
        <v>265116.7</v>
      </c>
      <c r="G41" s="39">
        <f>F41/E41</f>
        <v>0.6579770032785095</v>
      </c>
      <c r="I41" s="99"/>
    </row>
    <row r="42" spans="3:9">
      <c r="C42" s="14" t="s">
        <v>29</v>
      </c>
      <c r="D42" s="15"/>
      <c r="E42" s="40">
        <f>300427+42000+60500</f>
        <v>402927</v>
      </c>
      <c r="F42" s="40">
        <f>170099.96+20824.56+42959.82</f>
        <v>233884.34</v>
      </c>
      <c r="G42" s="39">
        <f>F42/E42</f>
        <v>0.5804633097310431</v>
      </c>
    </row>
    <row r="43" spans="3:9">
      <c r="C43" s="14" t="s">
        <v>14</v>
      </c>
      <c r="D43" s="15"/>
      <c r="E43" s="37">
        <f>E41-E42</f>
        <v>0</v>
      </c>
      <c r="F43" s="37">
        <f>F41-F42</f>
        <v>31232.360000000015</v>
      </c>
      <c r="G43" s="38"/>
    </row>
    <row r="44" spans="3:9" ht="4.5" customHeight="1">
      <c r="C44" s="14"/>
      <c r="D44" s="15"/>
      <c r="E44" s="37"/>
      <c r="F44" s="37"/>
      <c r="G44" s="38"/>
    </row>
    <row r="45" spans="3:9">
      <c r="C45" s="21" t="s">
        <v>81</v>
      </c>
      <c r="D45" s="22"/>
      <c r="E45" s="40">
        <f>E39+E43</f>
        <v>84383</v>
      </c>
      <c r="F45" s="40">
        <f>F39+F43</f>
        <v>175982.36000000002</v>
      </c>
      <c r="G45" s="32"/>
    </row>
    <row r="46" spans="3:9" ht="6.75" customHeight="1"/>
    <row r="47" spans="3:9" ht="6.75" customHeight="1"/>
    <row r="48" spans="3:9" ht="12" customHeight="1"/>
    <row r="49" spans="1:7" ht="6.75" customHeight="1">
      <c r="E49" s="17"/>
      <c r="F49" s="15"/>
      <c r="G49" s="15"/>
    </row>
    <row r="50" spans="1:7">
      <c r="A50" s="3">
        <v>3</v>
      </c>
      <c r="B50" s="3"/>
      <c r="C50" s="6" t="s">
        <v>16</v>
      </c>
      <c r="D50" s="44"/>
      <c r="E50" s="45"/>
      <c r="F50" s="45">
        <f>E4</f>
        <v>40633</v>
      </c>
      <c r="G50" s="46"/>
    </row>
    <row r="51" spans="1:7">
      <c r="A51" s="3"/>
      <c r="B51" s="3"/>
      <c r="C51" s="47" t="s">
        <v>17</v>
      </c>
      <c r="D51" s="48"/>
      <c r="E51" s="49"/>
      <c r="F51" s="48"/>
      <c r="G51" s="50"/>
    </row>
    <row r="52" spans="1:7">
      <c r="A52" s="3"/>
      <c r="B52" s="3"/>
      <c r="C52" s="14"/>
      <c r="D52" s="15"/>
      <c r="E52" s="51" t="s">
        <v>4</v>
      </c>
      <c r="F52" s="52" t="s">
        <v>43</v>
      </c>
      <c r="G52" s="53" t="s">
        <v>6</v>
      </c>
    </row>
    <row r="53" spans="1:7">
      <c r="A53" s="3"/>
      <c r="B53" s="3"/>
      <c r="C53" s="14" t="s">
        <v>54</v>
      </c>
      <c r="D53" s="15"/>
      <c r="E53" s="54">
        <v>60668</v>
      </c>
      <c r="F53" s="54">
        <v>60668</v>
      </c>
      <c r="G53" s="50"/>
    </row>
    <row r="54" spans="1:7">
      <c r="A54" s="3"/>
      <c r="B54" s="3"/>
      <c r="C54" s="14"/>
      <c r="D54" s="15"/>
      <c r="E54" s="54"/>
      <c r="F54" s="55"/>
      <c r="G54" s="50"/>
    </row>
    <row r="55" spans="1:7">
      <c r="A55" s="3"/>
      <c r="B55" s="3"/>
      <c r="C55" s="14" t="s">
        <v>18</v>
      </c>
      <c r="D55" s="15"/>
      <c r="E55" s="54">
        <v>180000</v>
      </c>
      <c r="F55" s="54">
        <v>147552.24</v>
      </c>
      <c r="G55" s="56">
        <f>F55/E55</f>
        <v>0.81973466666666661</v>
      </c>
    </row>
    <row r="56" spans="1:7">
      <c r="A56" s="3"/>
      <c r="B56" s="3"/>
      <c r="C56" s="14" t="s">
        <v>19</v>
      </c>
      <c r="D56" s="15"/>
      <c r="E56" s="57">
        <v>180000</v>
      </c>
      <c r="F56" s="57">
        <v>135295.42000000001</v>
      </c>
      <c r="G56" s="56">
        <f>F56/E56</f>
        <v>0.75164122222222229</v>
      </c>
    </row>
    <row r="57" spans="1:7">
      <c r="A57" s="3"/>
      <c r="B57" s="3"/>
      <c r="C57" s="14" t="s">
        <v>20</v>
      </c>
      <c r="D57" s="15"/>
      <c r="E57" s="54">
        <f>E55-E56</f>
        <v>0</v>
      </c>
      <c r="F57" s="54">
        <f>F55-F56</f>
        <v>12256.819999999978</v>
      </c>
      <c r="G57" s="50"/>
    </row>
    <row r="58" spans="1:7" ht="5.25" customHeight="1">
      <c r="A58" s="3"/>
      <c r="B58" s="3"/>
      <c r="C58" s="14"/>
      <c r="D58" s="15"/>
      <c r="E58" s="54"/>
      <c r="F58" s="54"/>
      <c r="G58" s="50"/>
    </row>
    <row r="59" spans="1:7">
      <c r="C59" s="21" t="s">
        <v>30</v>
      </c>
      <c r="D59" s="22"/>
      <c r="E59" s="57">
        <f>E53+E57</f>
        <v>60668</v>
      </c>
      <c r="F59" s="57">
        <f>F53+F57</f>
        <v>72924.819999999978</v>
      </c>
      <c r="G59" s="58"/>
    </row>
    <row r="60" spans="1:7" ht="5.25" customHeight="1">
      <c r="C60" s="15"/>
      <c r="D60" s="15"/>
      <c r="E60" s="41"/>
      <c r="F60" s="41"/>
      <c r="G60" s="15"/>
    </row>
    <row r="61" spans="1:7" ht="8.25" customHeight="1">
      <c r="C61" s="15"/>
      <c r="D61" s="15"/>
      <c r="E61" s="41"/>
      <c r="F61" s="41"/>
      <c r="G61" s="15"/>
    </row>
    <row r="62" spans="1:7">
      <c r="A62" s="3">
        <v>4</v>
      </c>
      <c r="C62" s="24" t="s">
        <v>61</v>
      </c>
      <c r="D62" s="25"/>
      <c r="E62" s="59">
        <f>E4</f>
        <v>40633</v>
      </c>
      <c r="F62" s="9"/>
      <c r="G62" s="15"/>
    </row>
    <row r="63" spans="1:7">
      <c r="C63" s="60"/>
      <c r="D63" s="61"/>
      <c r="E63" s="62" t="s">
        <v>43</v>
      </c>
      <c r="F63" s="13"/>
      <c r="G63" s="13"/>
    </row>
    <row r="64" spans="1:7">
      <c r="C64" s="14" t="s">
        <v>55</v>
      </c>
      <c r="D64" s="15"/>
      <c r="E64" s="38"/>
      <c r="F64" s="15"/>
      <c r="G64" s="15"/>
    </row>
    <row r="65" spans="3:8">
      <c r="C65" s="14" t="s">
        <v>33</v>
      </c>
      <c r="D65" s="15"/>
      <c r="E65" s="63">
        <v>19134</v>
      </c>
      <c r="F65" s="15"/>
      <c r="G65" s="15"/>
    </row>
    <row r="66" spans="3:8">
      <c r="C66" s="14" t="s">
        <v>57</v>
      </c>
      <c r="D66" s="15"/>
      <c r="E66" s="63">
        <v>214215</v>
      </c>
      <c r="F66" s="15"/>
      <c r="G66" s="15"/>
    </row>
    <row r="67" spans="3:8">
      <c r="C67" s="14" t="s">
        <v>32</v>
      </c>
      <c r="D67" s="15"/>
      <c r="E67" s="64">
        <v>107167.22</v>
      </c>
      <c r="F67" s="15"/>
      <c r="G67" s="15"/>
    </row>
    <row r="68" spans="3:8">
      <c r="C68" s="14"/>
      <c r="D68" s="15"/>
      <c r="E68" s="65">
        <f>SUM(E65:E67)</f>
        <v>340516.22</v>
      </c>
      <c r="F68" s="15"/>
      <c r="G68" s="15"/>
    </row>
    <row r="69" spans="3:8">
      <c r="C69" s="14" t="s">
        <v>36</v>
      </c>
      <c r="D69" s="15"/>
      <c r="E69" s="66"/>
      <c r="F69" s="15"/>
      <c r="G69" s="15"/>
    </row>
    <row r="70" spans="3:8">
      <c r="C70" s="14" t="s">
        <v>47</v>
      </c>
      <c r="D70" s="15"/>
      <c r="E70" s="67">
        <v>282063</v>
      </c>
      <c r="F70" s="15"/>
      <c r="G70" s="15"/>
    </row>
    <row r="71" spans="3:8">
      <c r="C71" s="14" t="s">
        <v>7</v>
      </c>
      <c r="D71" s="15"/>
      <c r="E71" s="68">
        <v>4060.81</v>
      </c>
      <c r="F71" s="69"/>
      <c r="G71" s="69"/>
    </row>
    <row r="72" spans="3:8">
      <c r="C72" s="14"/>
      <c r="D72" s="15"/>
      <c r="E72" s="70">
        <f>SUM(E70:E71)</f>
        <v>286123.81</v>
      </c>
      <c r="F72" s="15"/>
      <c r="G72" s="15"/>
    </row>
    <row r="73" spans="3:8">
      <c r="C73" s="14" t="s">
        <v>37</v>
      </c>
      <c r="D73" s="15"/>
      <c r="E73" s="67"/>
      <c r="F73" s="15"/>
      <c r="G73" s="15"/>
    </row>
    <row r="74" spans="3:8">
      <c r="C74" s="14" t="s">
        <v>74</v>
      </c>
      <c r="D74" s="15"/>
      <c r="E74" s="67">
        <v>2207.87</v>
      </c>
      <c r="F74" s="69"/>
      <c r="G74" s="69"/>
    </row>
    <row r="75" spans="3:8">
      <c r="C75" s="14" t="s">
        <v>75</v>
      </c>
      <c r="D75" s="15"/>
      <c r="E75" s="67">
        <v>213259</v>
      </c>
      <c r="F75" s="69"/>
      <c r="G75" s="15"/>
      <c r="H75" s="17"/>
    </row>
    <row r="76" spans="3:8">
      <c r="C76" s="14" t="s">
        <v>95</v>
      </c>
      <c r="D76" s="15"/>
      <c r="E76" s="67">
        <v>25667.388999999999</v>
      </c>
      <c r="F76" s="69"/>
      <c r="G76" s="15"/>
      <c r="H76" s="17"/>
    </row>
    <row r="77" spans="3:8">
      <c r="C77" s="14"/>
      <c r="D77" s="15"/>
      <c r="E77" s="71">
        <f>SUM(E74:E76)</f>
        <v>241134.25899999999</v>
      </c>
      <c r="F77" s="69"/>
      <c r="G77" s="15"/>
      <c r="H77" s="17"/>
    </row>
    <row r="78" spans="3:8">
      <c r="C78" s="14"/>
      <c r="D78" s="15"/>
      <c r="E78" s="71"/>
      <c r="F78" s="69"/>
      <c r="G78" s="102"/>
      <c r="H78" s="114"/>
    </row>
    <row r="79" spans="3:8">
      <c r="C79" s="14" t="s">
        <v>44</v>
      </c>
      <c r="D79" s="15"/>
      <c r="E79" s="72">
        <f>E68+E72-E77</f>
        <v>385505.77100000007</v>
      </c>
      <c r="F79" s="15"/>
      <c r="G79" s="15"/>
      <c r="H79" s="17"/>
    </row>
    <row r="80" spans="3:8" ht="6" customHeight="1">
      <c r="C80" s="14"/>
      <c r="D80" s="15"/>
      <c r="E80" s="65"/>
      <c r="F80" s="15"/>
      <c r="G80" s="15"/>
      <c r="H80" s="17"/>
    </row>
    <row r="81" spans="1:8">
      <c r="C81" s="14" t="s">
        <v>82</v>
      </c>
      <c r="D81" s="15"/>
      <c r="E81" s="65">
        <f>E65-E74</f>
        <v>16926.13</v>
      </c>
      <c r="F81" s="15"/>
      <c r="G81" s="15"/>
      <c r="H81" s="17"/>
    </row>
    <row r="82" spans="1:8">
      <c r="C82" s="14" t="s">
        <v>83</v>
      </c>
      <c r="D82" s="15"/>
      <c r="E82" s="65">
        <v>1560</v>
      </c>
      <c r="G82" s="15"/>
      <c r="H82" s="17"/>
    </row>
    <row r="83" spans="1:8">
      <c r="C83" s="14" t="s">
        <v>84</v>
      </c>
      <c r="D83" s="15"/>
      <c r="E83" s="64">
        <f>E79-E81-E82</f>
        <v>367019.64100000006</v>
      </c>
      <c r="G83" s="15"/>
      <c r="H83" s="17"/>
    </row>
    <row r="84" spans="1:8">
      <c r="C84" s="14"/>
      <c r="D84" s="15"/>
      <c r="E84" s="72">
        <f>SUM(E81:E83)</f>
        <v>385505.77100000007</v>
      </c>
      <c r="F84" s="99"/>
      <c r="G84" s="15"/>
      <c r="H84" s="17"/>
    </row>
    <row r="85" spans="1:8">
      <c r="C85" s="21"/>
      <c r="D85" s="22"/>
      <c r="E85" s="64"/>
      <c r="F85" s="41"/>
      <c r="G85" s="15"/>
    </row>
    <row r="86" spans="1:8">
      <c r="C86" s="15"/>
      <c r="D86" s="15"/>
      <c r="E86" s="115"/>
      <c r="F86" s="41"/>
      <c r="G86" s="15"/>
    </row>
    <row r="88" spans="1:8">
      <c r="A88" s="23">
        <v>5</v>
      </c>
      <c r="B88" s="3"/>
      <c r="C88" s="6" t="s">
        <v>58</v>
      </c>
      <c r="D88" s="44"/>
      <c r="E88" s="108">
        <f>F50</f>
        <v>40633</v>
      </c>
      <c r="F88" s="15"/>
      <c r="G88" s="15"/>
    </row>
    <row r="89" spans="1:8">
      <c r="B89" s="3"/>
      <c r="C89" s="47"/>
      <c r="D89" s="48"/>
      <c r="E89" s="16"/>
      <c r="F89" s="15"/>
      <c r="G89" s="15"/>
    </row>
    <row r="90" spans="1:8">
      <c r="B90" s="3"/>
      <c r="C90" s="14"/>
      <c r="D90" s="15"/>
      <c r="E90" s="109" t="s">
        <v>43</v>
      </c>
      <c r="F90" s="106"/>
      <c r="G90" s="13"/>
    </row>
    <row r="91" spans="1:8">
      <c r="B91" s="3"/>
      <c r="C91" s="113" t="s">
        <v>56</v>
      </c>
      <c r="D91" s="15"/>
      <c r="E91" s="110"/>
      <c r="F91" s="41"/>
      <c r="G91" s="15"/>
    </row>
    <row r="92" spans="1:8">
      <c r="B92" s="3"/>
      <c r="C92" s="107" t="s">
        <v>62</v>
      </c>
      <c r="D92" s="15"/>
      <c r="E92" s="110">
        <v>2703</v>
      </c>
      <c r="F92" s="41"/>
      <c r="G92" s="15"/>
    </row>
    <row r="93" spans="1:8">
      <c r="B93" s="3"/>
      <c r="C93" s="107" t="s">
        <v>63</v>
      </c>
      <c r="D93" s="15"/>
      <c r="E93" s="111">
        <v>817</v>
      </c>
      <c r="F93" s="41"/>
      <c r="G93" s="15"/>
    </row>
    <row r="94" spans="1:8">
      <c r="B94" s="3"/>
      <c r="C94" s="14"/>
      <c r="D94" s="15"/>
      <c r="E94" s="112">
        <f>SUM(E92:E93)</f>
        <v>3520</v>
      </c>
      <c r="F94" s="105"/>
      <c r="G94" s="15"/>
    </row>
    <row r="95" spans="1:8">
      <c r="B95" s="3"/>
      <c r="C95" s="113" t="s">
        <v>18</v>
      </c>
      <c r="D95" s="15"/>
      <c r="E95" s="110"/>
      <c r="F95" s="41"/>
      <c r="G95" s="69"/>
    </row>
    <row r="96" spans="1:8">
      <c r="B96" s="3"/>
      <c r="C96" s="107" t="s">
        <v>48</v>
      </c>
      <c r="D96" s="15"/>
      <c r="E96" s="110">
        <f>5.14+13629.6</f>
        <v>13634.74</v>
      </c>
      <c r="F96" s="41"/>
      <c r="G96" s="69"/>
    </row>
    <row r="97" spans="1:9">
      <c r="B97" s="3"/>
      <c r="C97" s="107" t="s">
        <v>49</v>
      </c>
      <c r="D97" s="15"/>
      <c r="E97" s="111">
        <v>37</v>
      </c>
      <c r="F97" s="41"/>
      <c r="G97" s="69"/>
    </row>
    <row r="98" spans="1:9">
      <c r="B98" s="3"/>
      <c r="C98" s="14"/>
      <c r="D98" s="15"/>
      <c r="E98" s="110">
        <f>SUM(E96:E97)</f>
        <v>13671.74</v>
      </c>
      <c r="F98" s="41"/>
      <c r="G98" s="69"/>
    </row>
    <row r="99" spans="1:9">
      <c r="B99" s="3"/>
      <c r="C99" s="113" t="s">
        <v>50</v>
      </c>
      <c r="D99" s="15"/>
      <c r="E99" s="110"/>
      <c r="F99" s="41"/>
      <c r="G99" s="69"/>
    </row>
    <row r="100" spans="1:9">
      <c r="B100" s="3"/>
      <c r="C100" s="107" t="s">
        <v>48</v>
      </c>
      <c r="D100" s="15"/>
      <c r="E100" s="110">
        <v>15293.07</v>
      </c>
      <c r="F100" s="41"/>
      <c r="G100" s="69"/>
    </row>
    <row r="101" spans="1:9">
      <c r="B101" s="3"/>
      <c r="C101" s="107" t="s">
        <v>49</v>
      </c>
      <c r="D101" s="15"/>
      <c r="E101" s="111">
        <v>0</v>
      </c>
      <c r="F101" s="41"/>
      <c r="G101" s="69"/>
    </row>
    <row r="102" spans="1:9">
      <c r="B102" s="3"/>
      <c r="C102" s="14"/>
      <c r="D102" s="15"/>
      <c r="E102" s="110">
        <f>SUM(E100:E101)</f>
        <v>15293.07</v>
      </c>
      <c r="F102" s="41"/>
      <c r="G102" s="69"/>
    </row>
    <row r="103" spans="1:9">
      <c r="B103" s="3"/>
      <c r="C103" s="113" t="s">
        <v>51</v>
      </c>
      <c r="D103" s="15"/>
      <c r="E103" s="110"/>
      <c r="F103" s="41"/>
      <c r="G103" s="69"/>
    </row>
    <row r="104" spans="1:9">
      <c r="B104" s="3"/>
      <c r="C104" s="107" t="s">
        <v>85</v>
      </c>
      <c r="D104" s="15"/>
      <c r="E104" s="110">
        <f>E92+E96-E100</f>
        <v>1044.67</v>
      </c>
      <c r="F104" s="41"/>
      <c r="G104" s="15"/>
    </row>
    <row r="105" spans="1:9">
      <c r="B105" s="3"/>
      <c r="C105" s="107" t="s">
        <v>86</v>
      </c>
      <c r="D105" s="15"/>
      <c r="E105" s="111">
        <f>E93+E97-E101</f>
        <v>854</v>
      </c>
      <c r="F105" s="41"/>
      <c r="G105" s="15"/>
    </row>
    <row r="106" spans="1:9">
      <c r="C106" s="21"/>
      <c r="D106" s="22"/>
      <c r="E106" s="111">
        <f>SUM(E104:E105)</f>
        <v>1898.67</v>
      </c>
      <c r="F106" s="41"/>
      <c r="G106" s="15"/>
    </row>
    <row r="107" spans="1:9">
      <c r="F107" s="15"/>
      <c r="G107" s="15"/>
    </row>
    <row r="109" spans="1:9">
      <c r="A109" s="3">
        <v>6</v>
      </c>
      <c r="B109" s="3"/>
      <c r="C109" s="24" t="s">
        <v>66</v>
      </c>
      <c r="D109" s="25"/>
      <c r="E109" s="73" t="s">
        <v>67</v>
      </c>
      <c r="F109" s="73" t="s">
        <v>68</v>
      </c>
      <c r="G109" s="73" t="s">
        <v>69</v>
      </c>
      <c r="H109" s="74" t="s">
        <v>70</v>
      </c>
      <c r="I109" s="75" t="s">
        <v>71</v>
      </c>
    </row>
    <row r="110" spans="1:9">
      <c r="C110" s="122"/>
      <c r="D110" s="61"/>
      <c r="E110" s="76" t="s">
        <v>9</v>
      </c>
      <c r="F110" s="77" t="s">
        <v>10</v>
      </c>
      <c r="G110" s="77" t="s">
        <v>11</v>
      </c>
      <c r="H110" s="78" t="s">
        <v>8</v>
      </c>
      <c r="I110" s="79" t="s">
        <v>72</v>
      </c>
    </row>
    <row r="111" spans="1:9">
      <c r="C111" s="14" t="s">
        <v>64</v>
      </c>
      <c r="D111" s="15"/>
      <c r="E111" s="37">
        <v>113736</v>
      </c>
      <c r="F111" s="80">
        <v>0</v>
      </c>
      <c r="G111" s="80">
        <v>0</v>
      </c>
      <c r="H111" s="65">
        <f>E111+F111+G111</f>
        <v>113736</v>
      </c>
      <c r="I111" s="81">
        <v>378215</v>
      </c>
    </row>
    <row r="112" spans="1:9" ht="7.5" customHeight="1">
      <c r="C112" s="14"/>
      <c r="D112" s="15"/>
      <c r="E112" s="37"/>
      <c r="F112" s="80"/>
      <c r="G112" s="80"/>
      <c r="H112" s="65"/>
      <c r="I112" s="81"/>
    </row>
    <row r="113" spans="1:11">
      <c r="C113" s="14" t="s">
        <v>31</v>
      </c>
      <c r="D113" s="15"/>
      <c r="E113" s="37">
        <f>294893.4+8822.71</f>
        <v>303716.11000000004</v>
      </c>
      <c r="F113" s="80">
        <v>19964</v>
      </c>
      <c r="G113" s="80">
        <v>3220</v>
      </c>
      <c r="H113" s="65">
        <f>E113+F113+G113</f>
        <v>326900.11000000004</v>
      </c>
      <c r="I113" s="81">
        <v>55726.6</v>
      </c>
      <c r="J113" s="99"/>
    </row>
    <row r="114" spans="1:11">
      <c r="C114" s="14"/>
      <c r="D114" s="15"/>
      <c r="E114" s="37"/>
      <c r="F114" s="80"/>
      <c r="G114" s="80"/>
      <c r="H114" s="65"/>
      <c r="I114" s="81"/>
    </row>
    <row r="115" spans="1:11">
      <c r="C115" s="14" t="s">
        <v>27</v>
      </c>
      <c r="D115" s="15"/>
      <c r="E115" s="37">
        <f>291837.49+65131.91</f>
        <v>356969.4</v>
      </c>
      <c r="F115" s="80">
        <v>27472.97</v>
      </c>
      <c r="G115" s="80">
        <v>4743.92</v>
      </c>
      <c r="H115" s="65">
        <f>E115+F115+G115</f>
        <v>389186.29</v>
      </c>
      <c r="I115" s="81">
        <v>0</v>
      </c>
      <c r="J115" s="99"/>
    </row>
    <row r="116" spans="1:11" ht="13.8">
      <c r="C116" s="14" t="s">
        <v>25</v>
      </c>
      <c r="D116" s="15"/>
      <c r="E116" s="82">
        <f>0.78+13056+1241.95+33.32+1522.86</f>
        <v>15854.910000000002</v>
      </c>
      <c r="F116" s="83">
        <v>1036.3499999999999</v>
      </c>
      <c r="G116" s="83">
        <v>279.64999999999998</v>
      </c>
      <c r="H116" s="64">
        <f>E116+F116+G116</f>
        <v>17170.910000000003</v>
      </c>
      <c r="I116" s="84">
        <v>55726.6</v>
      </c>
      <c r="J116" s="99"/>
      <c r="K116" s="99"/>
    </row>
    <row r="117" spans="1:11" ht="13.8">
      <c r="C117" s="14" t="s">
        <v>28</v>
      </c>
      <c r="D117" s="15"/>
      <c r="E117" s="82">
        <f>SUM(E115:E116)</f>
        <v>372824.31</v>
      </c>
      <c r="F117" s="82">
        <f>SUM(F115:F116)</f>
        <v>28509.32</v>
      </c>
      <c r="G117" s="82">
        <f>SUM(G115:G116)</f>
        <v>5023.57</v>
      </c>
      <c r="H117" s="85">
        <f>SUM(H115:H116)</f>
        <v>406357.19999999995</v>
      </c>
      <c r="I117" s="86">
        <f>SUM(I115:I116)</f>
        <v>55726.6</v>
      </c>
      <c r="J117" s="99"/>
    </row>
    <row r="118" spans="1:11" ht="13.8">
      <c r="C118" s="14" t="s">
        <v>26</v>
      </c>
      <c r="D118" s="15"/>
      <c r="E118" s="82"/>
      <c r="F118" s="87"/>
      <c r="G118" s="87"/>
      <c r="H118" s="85"/>
      <c r="I118" s="88"/>
    </row>
    <row r="119" spans="1:11" ht="6.75" customHeight="1">
      <c r="C119" s="14"/>
      <c r="D119" s="15"/>
      <c r="E119" s="82"/>
      <c r="F119" s="87"/>
      <c r="G119" s="87"/>
      <c r="H119" s="85"/>
      <c r="I119" s="88"/>
    </row>
    <row r="120" spans="1:11">
      <c r="C120" s="14" t="s">
        <v>21</v>
      </c>
      <c r="D120" s="15"/>
      <c r="E120" s="37">
        <f>E113-E117</f>
        <v>-69108.199999999953</v>
      </c>
      <c r="F120" s="37">
        <f>F113-F117</f>
        <v>-8545.32</v>
      </c>
      <c r="G120" s="37">
        <f>G113-G117</f>
        <v>-1803.5699999999997</v>
      </c>
      <c r="H120" s="37">
        <f>H113-H117</f>
        <v>-79457.089999999909</v>
      </c>
      <c r="I120" s="81">
        <f>I113-I117</f>
        <v>0</v>
      </c>
    </row>
    <row r="121" spans="1:11">
      <c r="C121" s="14"/>
      <c r="D121" s="15"/>
      <c r="E121" s="37"/>
      <c r="F121" s="80"/>
      <c r="G121" s="80"/>
      <c r="H121" s="65"/>
      <c r="I121" s="81"/>
    </row>
    <row r="122" spans="1:11" ht="13.8">
      <c r="C122" s="89" t="s">
        <v>93</v>
      </c>
      <c r="D122" s="15">
        <v>6</v>
      </c>
      <c r="E122" s="82">
        <f>E111+E113-E117</f>
        <v>44627.800000000047</v>
      </c>
      <c r="F122" s="82">
        <f>F111+F113-F117</f>
        <v>-8545.32</v>
      </c>
      <c r="G122" s="82">
        <f>G111+G113-G117</f>
        <v>-1803.5699999999997</v>
      </c>
      <c r="H122" s="85">
        <f>H111+H113-H117</f>
        <v>34278.910000000091</v>
      </c>
      <c r="I122" s="90">
        <f>I111+I113-I117</f>
        <v>378215</v>
      </c>
      <c r="J122" s="100"/>
    </row>
    <row r="123" spans="1:11" ht="7.5" customHeight="1">
      <c r="C123" s="14"/>
      <c r="D123" s="15"/>
      <c r="E123" s="91"/>
      <c r="F123" s="61"/>
      <c r="G123" s="61"/>
      <c r="H123" s="61"/>
      <c r="I123" s="123"/>
    </row>
    <row r="124" spans="1:11">
      <c r="C124" s="14" t="s">
        <v>38</v>
      </c>
      <c r="D124" s="15"/>
      <c r="E124" s="92">
        <f>E122/E125</f>
        <v>0.71821174965763435</v>
      </c>
      <c r="F124" s="93">
        <f>F122/(F115/D122)</f>
        <v>-1.866267826157856</v>
      </c>
      <c r="G124" s="94">
        <f>G122/(G115/D122)</f>
        <v>-2.2811135095026893</v>
      </c>
      <c r="H124" s="92">
        <f>H122/H125</f>
        <v>0.50613957375432395</v>
      </c>
      <c r="I124" s="123"/>
    </row>
    <row r="125" spans="1:11">
      <c r="C125" s="14" t="s">
        <v>39</v>
      </c>
      <c r="D125" s="15"/>
      <c r="E125" s="40">
        <f>E117/D122</f>
        <v>62137.385000000002</v>
      </c>
      <c r="F125" s="40">
        <f>F117/D122</f>
        <v>4751.5533333333333</v>
      </c>
      <c r="G125" s="40">
        <f>G117/D122</f>
        <v>837.26166666666666</v>
      </c>
      <c r="H125" s="101">
        <f>H117/D122</f>
        <v>67726.2</v>
      </c>
      <c r="I125" s="123"/>
    </row>
    <row r="126" spans="1:11" ht="3.75" customHeight="1">
      <c r="C126" s="14"/>
      <c r="D126" s="15"/>
      <c r="E126" s="61"/>
      <c r="F126" s="61"/>
      <c r="G126" s="61"/>
      <c r="H126" s="61"/>
      <c r="I126" s="123"/>
    </row>
    <row r="127" spans="1:11" s="15" customFormat="1">
      <c r="A127" s="13"/>
      <c r="B127" s="13"/>
      <c r="C127" s="14" t="s">
        <v>24</v>
      </c>
      <c r="E127" s="91"/>
      <c r="F127" s="121"/>
      <c r="G127" s="118"/>
      <c r="H127" s="117"/>
      <c r="I127" s="123"/>
    </row>
    <row r="128" spans="1:11" s="15" customFormat="1">
      <c r="A128" s="13"/>
      <c r="B128" s="13"/>
      <c r="C128" s="14" t="s">
        <v>46</v>
      </c>
      <c r="E128" s="72">
        <f>SUM(E122:G122)+I120</f>
        <v>34278.910000000047</v>
      </c>
      <c r="F128" s="115"/>
      <c r="G128" s="116"/>
      <c r="H128" s="117"/>
      <c r="I128" s="123"/>
    </row>
    <row r="129" spans="1:9" s="15" customFormat="1">
      <c r="A129" s="13"/>
      <c r="B129" s="13"/>
      <c r="C129" s="14" t="s">
        <v>73</v>
      </c>
      <c r="E129" s="72">
        <f>I122</f>
        <v>378215</v>
      </c>
      <c r="F129" s="115"/>
      <c r="G129" s="116"/>
      <c r="H129" s="117"/>
      <c r="I129" s="123"/>
    </row>
    <row r="130" spans="1:9" s="15" customFormat="1" ht="4.5" customHeight="1">
      <c r="A130" s="13"/>
      <c r="B130" s="13"/>
      <c r="C130" s="14"/>
      <c r="E130" s="37"/>
      <c r="F130" s="115"/>
      <c r="G130" s="116"/>
      <c r="H130" s="117"/>
      <c r="I130" s="123"/>
    </row>
    <row r="131" spans="1:9" s="15" customFormat="1" ht="14.25" customHeight="1">
      <c r="A131" s="13"/>
      <c r="B131" s="13"/>
      <c r="C131" s="14" t="s">
        <v>45</v>
      </c>
      <c r="E131" s="95">
        <v>4736.76</v>
      </c>
      <c r="F131" s="115"/>
      <c r="G131" s="118"/>
      <c r="H131" s="117"/>
      <c r="I131" s="123"/>
    </row>
    <row r="132" spans="1:9" s="15" customFormat="1" ht="13.8">
      <c r="A132" s="13"/>
      <c r="B132" s="13"/>
      <c r="C132" s="21" t="s">
        <v>22</v>
      </c>
      <c r="D132" s="22"/>
      <c r="E132" s="95">
        <f>E128+E129+E131</f>
        <v>417230.67000000004</v>
      </c>
      <c r="F132" s="119"/>
      <c r="G132" s="119"/>
      <c r="H132" s="120"/>
      <c r="I132" s="124"/>
    </row>
    <row r="133" spans="1:9" s="15" customFormat="1" ht="13.8">
      <c r="A133" s="13"/>
      <c r="B133" s="13"/>
      <c r="E133" s="96"/>
      <c r="F133" s="41"/>
      <c r="H133" s="17"/>
    </row>
    <row r="134" spans="1:9">
      <c r="A134" s="3">
        <v>7</v>
      </c>
      <c r="B134" s="3"/>
      <c r="C134" s="2" t="s">
        <v>23</v>
      </c>
    </row>
    <row r="135" spans="1:9">
      <c r="A135" s="3"/>
      <c r="B135" s="3"/>
      <c r="C135" s="2"/>
    </row>
    <row r="136" spans="1:9" customFormat="1" ht="13.2">
      <c r="B136" s="23" t="s">
        <v>76</v>
      </c>
      <c r="C136" s="18" t="s">
        <v>97</v>
      </c>
    </row>
    <row r="137" spans="1:9" customFormat="1" ht="13.2">
      <c r="B137" s="23"/>
      <c r="C137" s="18" t="s">
        <v>94</v>
      </c>
    </row>
    <row r="138" spans="1:9" customFormat="1" ht="13.2">
      <c r="B138" s="23"/>
      <c r="C138" s="18" t="s">
        <v>98</v>
      </c>
    </row>
    <row r="139" spans="1:9" customFormat="1" ht="13.2">
      <c r="B139" s="23"/>
      <c r="C139" s="18" t="s">
        <v>65</v>
      </c>
    </row>
    <row r="140" spans="1:9" customFormat="1" ht="13.2">
      <c r="B140" s="23"/>
      <c r="C140" s="18"/>
    </row>
    <row r="141" spans="1:9">
      <c r="A141" s="3">
        <v>8</v>
      </c>
      <c r="C141" s="9" t="s">
        <v>90</v>
      </c>
    </row>
    <row r="142" spans="1:9">
      <c r="C142" s="104"/>
    </row>
    <row r="143" spans="1:9">
      <c r="B143" s="23" t="s">
        <v>76</v>
      </c>
      <c r="C143" s="18" t="s">
        <v>99</v>
      </c>
    </row>
    <row r="144" spans="1:9">
      <c r="B144" s="23" t="s">
        <v>91</v>
      </c>
      <c r="C144" s="104" t="s">
        <v>100</v>
      </c>
    </row>
    <row r="145" spans="3:3">
      <c r="C145" s="15" t="s">
        <v>92</v>
      </c>
    </row>
    <row r="147" spans="3:3">
      <c r="C147" s="15"/>
    </row>
    <row r="148" spans="3:3">
      <c r="C148" s="97"/>
    </row>
    <row r="149" spans="3:3">
      <c r="C149" s="98"/>
    </row>
    <row r="150" spans="3:3">
      <c r="C150" s="98"/>
    </row>
    <row r="151" spans="3:3">
      <c r="C151" s="98"/>
    </row>
    <row r="152" spans="3:3">
      <c r="C152" s="98"/>
    </row>
    <row r="153" spans="3:3">
      <c r="C153" s="98"/>
    </row>
    <row r="154" spans="3:3">
      <c r="C154" s="98"/>
    </row>
    <row r="155" spans="3:3">
      <c r="C155" s="98"/>
    </row>
    <row r="156" spans="3:3">
      <c r="C156" s="98"/>
    </row>
    <row r="157" spans="3:3">
      <c r="C157" s="98"/>
    </row>
    <row r="158" spans="3:3">
      <c r="C158" s="98"/>
    </row>
    <row r="159" spans="3:3">
      <c r="C159" s="98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60" max="16383" man="1"/>
    <brk id="1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2011-03-14T17:01:28Z</cp:lastPrinted>
  <dcterms:created xsi:type="dcterms:W3CDTF">2001-08-13T15:36:03Z</dcterms:created>
  <dcterms:modified xsi:type="dcterms:W3CDTF">2011-04-19T13:44:06Z</dcterms:modified>
</cp:coreProperties>
</file>